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'ЗФ'!$A$1:$F$106</definedName>
    <definedName name="_xlnm.Print_Area" localSheetId="1">'СФ'!$A$2:$F$81</definedName>
  </definedNames>
  <calcPr fullCalcOnLoad="1"/>
</workbook>
</file>

<file path=xl/sharedStrings.xml><?xml version="1.0" encoding="utf-8"?>
<sst xmlns="http://schemas.openxmlformats.org/spreadsheetml/2006/main" count="337" uniqueCount="236">
  <si>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</si>
  <si>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</si>
  <si>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</si>
  <si>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</si>
  <si>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</si>
  <si>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</si>
  <si>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</si>
  <si>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</si>
  <si>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</si>
  <si>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</si>
  <si>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</si>
  <si>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</si>
  <si>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</si>
  <si>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</si>
  <si>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</si>
  <si>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</si>
  <si>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</si>
  <si>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</si>
  <si>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</si>
  <si>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</si>
  <si>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</si>
  <si>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</si>
  <si>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</si>
  <si>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</si>
  <si>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</si>
  <si>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</si>
  <si>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</si>
  <si>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</si>
  <si>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</si>
  <si>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</si>
  <si>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</si>
  <si>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</si>
  <si>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</si>
  <si>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</si>
  <si>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</si>
  <si>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</si>
  <si>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</si>
  <si>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</si>
  <si>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</si>
  <si>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</si>
  <si>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</si>
  <si>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</si>
  <si>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</si>
  <si>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</si>
  <si>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</si>
  <si>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</si>
  <si>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</si>
  <si>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</si>
  <si>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</si>
  <si>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</si>
  <si>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</si>
  <si>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</si>
  <si>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</si>
  <si>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</si>
  <si>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</si>
  <si>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</si>
  <si>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</si>
  <si>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</si>
  <si>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</si>
  <si>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</si>
  <si>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</si>
  <si>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</si>
  <si>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</si>
  <si>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</si>
  <si>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</si>
  <si>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</si>
  <si>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</si>
  <si>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</si>
  <si>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</si>
  <si>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</si>
  <si>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</si>
  <si>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</si>
  <si>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</si>
  <si>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</si>
  <si>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</si>
  <si>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</si>
  <si>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</si>
  <si>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</si>
  <si>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</si>
  <si>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</si>
  <si>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</si>
  <si>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</si>
  <si>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</si>
  <si>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</si>
  <si>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</si>
  <si>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</si>
  <si>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</si>
  <si>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</si>
  <si>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</si>
  <si>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</si>
  <si>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</si>
  <si>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</si>
  <si>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</si>
  <si>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</si>
  <si>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</si>
  <si>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</si>
  <si>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</si>
  <si>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</si>
  <si>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</si>
  <si>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</si>
  <si>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</si>
  <si>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</si>
  <si>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</si>
  <si>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</si>
  <si>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</si>
  <si>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</si>
  <si>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</si>
  <si>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</si>
  <si>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</si>
  <si>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</si>
  <si>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</si>
  <si>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</si>
  <si>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</si>
  <si>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</si>
  <si>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</si>
  <si>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</si>
  <si>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</si>
  <si>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</si>
  <si>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</si>
  <si>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</si>
  <si>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</si>
  <si>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</si>
  <si>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</si>
  <si>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</si>
  <si>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</si>
  <si>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</si>
  <si>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</si>
  <si>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</si>
  <si>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</si>
  <si>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</si>
  <si>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</si>
  <si>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</si>
  <si>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</si>
  <si>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</si>
  <si>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</si>
  <si>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</si>
  <si>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</si>
  <si>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</si>
  <si>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</si>
  <si>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</si>
  <si>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</si>
  <si>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</si>
  <si>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</si>
  <si>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</si>
  <si>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</si>
  <si>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</si>
  <si>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</si>
  <si>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</si>
  <si>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</si>
  <si>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</si>
  <si>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</si>
  <si>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</si>
  <si>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</si>
  <si>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</si>
  <si>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</si>
  <si>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</si>
  <si>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</si>
  <si>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</si>
  <si>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</si>
  <si>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</si>
  <si>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</si>
  <si>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</si>
  <si>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</si>
  <si>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</si>
  <si>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</si>
  <si>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</si>
  <si>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</si>
  <si>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</si>
  <si>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</si>
  <si>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</si>
  <si>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</si>
  <si>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</si>
  <si>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</si>
  <si>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</si>
  <si>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</si>
  <si>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</si>
  <si>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</si>
  <si>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</si>
  <si>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</si>
  <si>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</si>
  <si>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</si>
  <si>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</si>
  <si>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</si>
  <si>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</si>
  <si>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</si>
  <si>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</si>
  <si>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</si>
  <si>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</si>
  <si>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</si>
  <si>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</si>
  <si>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</si>
  <si>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</si>
  <si>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</si>
  <si>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</si>
  <si>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</si>
  <si>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.0216014</t>
  </si>
  <si>
    <t>Забезпечення збору та вивезення сміття і відходів</t>
  </si>
  <si>
    <t>.0216030</t>
  </si>
  <si>
    <t>Внески до статутного капіталу суб"єктів господарювання</t>
  </si>
  <si>
    <t>.0611160</t>
  </si>
  <si>
    <t>Забезпечення діяльності центрів професійного розвитку освітньої субвенції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</si>
  <si>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</si>
  <si>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</si>
  <si>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r>
      <t xml:space="preserve">Фонд комінального майна міста Нетішина   </t>
    </r>
    <r>
      <rPr>
        <sz val="10"/>
        <rFont val="Times New Roman"/>
        <family val="1"/>
      </rPr>
      <t xml:space="preserve">(відповідальний виконавець)  </t>
    </r>
  </si>
  <si>
    <t>0216014</t>
  </si>
  <si>
    <t>Забезпечення збору та вивезення сміття та відходів</t>
  </si>
  <si>
    <t>0216017</t>
  </si>
  <si>
    <t>Інша діяльність, повязана з експлуатацією обєктів житлово-комунального господарства</t>
  </si>
  <si>
    <t>0217610</t>
  </si>
  <si>
    <t>Сприяння розвитку малого тп середнього підприємництва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</si>
  <si>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</si>
  <si>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</si>
  <si>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</si>
  <si>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0611210</t>
  </si>
  <si>
    <t>Надання освіти за рахунок залишку коштів субвенції з державного бюджету місцевим бюджетам на надання державної підтримки особам з особливими освітніми потребами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</si>
  <si>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</si>
  <si>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</si>
  <si>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</si>
  <si>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Касові видатки за січень - вересень                2021 року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</si>
  <si>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</si>
  <si>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</si>
  <si>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</si>
  <si>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</si>
  <si>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</si>
  <si>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.0611171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</si>
  <si>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</si>
  <si>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.0611181</t>
  </si>
  <si>
    <t>.0611182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</si>
  <si>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</si>
  <si>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3719770</t>
  </si>
  <si>
    <t>Інші субвенції з місцевого бюджету</t>
  </si>
  <si>
    <t>Касові видатки за січень -вересень               2021 року</t>
  </si>
  <si>
    <t>Рішення шістнадцятої сесії</t>
  </si>
  <si>
    <t>19.11.2021 № 16/1039</t>
  </si>
  <si>
    <t xml:space="preserve">про виконання  бюджету Нетішинської міської територіальної громади </t>
  </si>
  <si>
    <t>за січень-вересень 2021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</si>
</sst>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4" fontId="18" fillId="6" borderId="10" xfId="0" applyNumberFormat="1" applyFont="1" applyFill="1" applyBorder="1" applyAlignment="1">
      <alignment vertical="center" wrapText="1"/>
    </xf>
    <xf numFmtId="4" fontId="29" fillId="0" borderId="10" xfId="53" applyNumberFormat="1" applyFont="1" applyBorder="1" applyAlignment="1">
      <alignment vertical="center"/>
      <protection/>
    </xf>
    <xf numFmtId="4" fontId="30" fillId="0" borderId="10" xfId="0" applyNumberFormat="1" applyFont="1" applyBorder="1" applyAlignment="1" quotePrefix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0" fillId="6" borderId="0" xfId="0" applyNumberFormat="1" applyFont="1" applyFill="1" applyBorder="1" applyAlignment="1">
      <alignment horizontal="center" vertical="center"/>
    </xf>
    <xf numFmtId="188" fontId="20" fillId="6" borderId="0" xfId="0" applyNumberFormat="1" applyFont="1" applyFill="1" applyBorder="1" applyAlignment="1">
      <alignment horizontal="left" vertical="center" wrapText="1"/>
    </xf>
    <xf numFmtId="4" fontId="20" fillId="6" borderId="0" xfId="0" applyNumberFormat="1" applyFont="1" applyFill="1" applyBorder="1" applyAlignment="1">
      <alignment vertical="center"/>
    </xf>
    <xf numFmtId="4" fontId="20" fillId="6" borderId="0" xfId="0" applyNumberFormat="1" applyFont="1" applyFill="1" applyBorder="1" applyAlignment="1" applyProtection="1">
      <alignment horizontal="right" vertical="center"/>
      <protection/>
    </xf>
    <xf numFmtId="188" fontId="20" fillId="6" borderId="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SheetLayoutView="100" zoomScalePageLayoutView="0" workbookViewId="0" topLeftCell="A88">
      <selection activeCell="A7" sqref="A7:F7"/>
    </sheetView>
  </sheetViews>
  <sheetFormatPr defaultColWidth="9.00390625" defaultRowHeight="12.75"/>
  <cols>
    <col min="1" max="1" width="10.00390625" style="1" customWidth="1"/>
    <col min="2" max="2" width="50.25390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4"/>
      <c r="C1" s="68" t="s">
        <v>49</v>
      </c>
      <c r="D1" s="68"/>
      <c r="E1" s="35"/>
      <c r="F1" s="35"/>
      <c r="G1" s="8"/>
    </row>
    <row r="2" spans="2:7" ht="16.5">
      <c r="B2" s="34"/>
      <c r="C2" s="50" t="s">
        <v>77</v>
      </c>
      <c r="D2" s="50"/>
      <c r="E2" s="50"/>
      <c r="F2" s="50"/>
      <c r="G2" s="8"/>
    </row>
    <row r="3" spans="2:7" ht="15.75" customHeight="1">
      <c r="B3" s="34"/>
      <c r="C3" s="50" t="s">
        <v>232</v>
      </c>
      <c r="D3" s="50"/>
      <c r="E3" s="50"/>
      <c r="F3" s="50"/>
      <c r="G3" s="2"/>
    </row>
    <row r="4" spans="2:7" ht="15.75" customHeight="1">
      <c r="B4" s="34"/>
      <c r="C4" s="68" t="s">
        <v>78</v>
      </c>
      <c r="D4" s="68"/>
      <c r="E4" s="68"/>
      <c r="F4" s="68"/>
      <c r="G4" s="2"/>
    </row>
    <row r="5" spans="2:6" ht="18.75" customHeight="1">
      <c r="B5" s="34"/>
      <c r="C5" s="50" t="s">
        <v>233</v>
      </c>
      <c r="D5" s="50"/>
      <c r="E5" s="50"/>
      <c r="F5" s="50"/>
    </row>
    <row r="6" spans="1:6" ht="16.5">
      <c r="A6" s="67" t="s">
        <v>2</v>
      </c>
      <c r="B6" s="69"/>
      <c r="C6" s="69"/>
      <c r="D6" s="69"/>
      <c r="E6" s="69"/>
      <c r="F6" s="69"/>
    </row>
    <row r="7" spans="1:6" ht="16.5">
      <c r="A7" s="67" t="s">
        <v>234</v>
      </c>
      <c r="B7" s="69"/>
      <c r="C7" s="69"/>
      <c r="D7" s="69"/>
      <c r="E7" s="69"/>
      <c r="F7" s="69"/>
    </row>
    <row r="8" spans="1:6" ht="16.5">
      <c r="A8" s="67" t="s">
        <v>235</v>
      </c>
      <c r="B8" s="67"/>
      <c r="C8" s="67"/>
      <c r="D8" s="67"/>
      <c r="E8" s="67"/>
      <c r="F8" s="67"/>
    </row>
    <row r="9" spans="1:6" ht="21.75" customHeight="1">
      <c r="A9" s="57" t="s">
        <v>216</v>
      </c>
      <c r="B9" s="57"/>
      <c r="C9" s="58"/>
      <c r="D9" s="59"/>
      <c r="E9" s="12"/>
      <c r="F9" s="13"/>
    </row>
    <row r="10" spans="1:6" ht="57.75" customHeight="1">
      <c r="A10" s="52" t="s">
        <v>190</v>
      </c>
      <c r="B10" s="4" t="s">
        <v>45</v>
      </c>
      <c r="C10" s="52" t="s">
        <v>76</v>
      </c>
      <c r="D10" s="52" t="s">
        <v>218</v>
      </c>
      <c r="E10" s="51" t="s">
        <v>0</v>
      </c>
      <c r="F10" s="51" t="s">
        <v>1</v>
      </c>
    </row>
    <row r="11" spans="1:6" ht="12.75">
      <c r="A11" s="14" t="s">
        <v>3</v>
      </c>
      <c r="B11" s="15">
        <v>2</v>
      </c>
      <c r="C11" s="16">
        <v>3</v>
      </c>
      <c r="D11" s="16">
        <v>4</v>
      </c>
      <c r="E11" s="17" t="s">
        <v>4</v>
      </c>
      <c r="F11" s="17" t="s">
        <v>5</v>
      </c>
    </row>
    <row r="12" spans="1:6" ht="26.25" customHeight="1">
      <c r="A12" s="43" t="s">
        <v>81</v>
      </c>
      <c r="B12" s="44" t="s">
        <v>84</v>
      </c>
      <c r="C12" s="24">
        <f>C13</f>
        <v>126026767.03999999</v>
      </c>
      <c r="D12" s="24">
        <f>D13</f>
        <v>90695095.13999999</v>
      </c>
      <c r="E12" s="24">
        <f>E13</f>
        <v>-35331671.900000006</v>
      </c>
      <c r="F12" s="25">
        <f>F13</f>
        <v>71.96494623337756</v>
      </c>
    </row>
    <row r="13" spans="1:6" ht="26.25" customHeight="1">
      <c r="A13" s="43" t="s">
        <v>82</v>
      </c>
      <c r="B13" s="44" t="s">
        <v>83</v>
      </c>
      <c r="C13" s="24">
        <f>SUM(C14:C37)</f>
        <v>126026767.03999999</v>
      </c>
      <c r="D13" s="24">
        <f>SUM(D14:D37)</f>
        <v>90695095.13999999</v>
      </c>
      <c r="E13" s="24">
        <f>D13-C13</f>
        <v>-35331671.900000006</v>
      </c>
      <c r="F13" s="25">
        <f>D13/C13*100</f>
        <v>71.96494623337756</v>
      </c>
    </row>
    <row r="14" spans="1:6" ht="55.5" customHeight="1">
      <c r="A14" s="60" t="s">
        <v>88</v>
      </c>
      <c r="B14" s="10" t="s">
        <v>6</v>
      </c>
      <c r="C14" s="55">
        <v>34214443</v>
      </c>
      <c r="D14" s="64">
        <v>25371312.440000005</v>
      </c>
      <c r="E14" s="21">
        <f aca="true" t="shared" si="0" ref="E14:E36">D14-C14</f>
        <v>-8843130.559999995</v>
      </c>
      <c r="F14" s="22">
        <f aca="true" t="shared" si="1" ref="F14:F37">SUM(D14/C14*100)</f>
        <v>74.15380820316146</v>
      </c>
    </row>
    <row r="15" spans="1:6" ht="13.5" customHeight="1">
      <c r="A15" s="60" t="s">
        <v>89</v>
      </c>
      <c r="B15" s="10" t="s">
        <v>7</v>
      </c>
      <c r="C15" s="55">
        <v>930800</v>
      </c>
      <c r="D15" s="64">
        <v>723104.4</v>
      </c>
      <c r="E15" s="21">
        <f t="shared" si="0"/>
        <v>-207695.59999999998</v>
      </c>
      <c r="F15" s="22">
        <f t="shared" si="1"/>
        <v>77.68633433605501</v>
      </c>
    </row>
    <row r="16" spans="1:6" ht="13.5" customHeight="1">
      <c r="A16" s="60" t="s">
        <v>90</v>
      </c>
      <c r="B16" s="10" t="s">
        <v>8</v>
      </c>
      <c r="C16" s="55">
        <f>25233002+1636333</f>
        <v>26869335</v>
      </c>
      <c r="D16" s="64">
        <v>18171786.12</v>
      </c>
      <c r="E16" s="21">
        <f t="shared" si="0"/>
        <v>-8697548.879999999</v>
      </c>
      <c r="F16" s="22">
        <f t="shared" si="1"/>
        <v>67.63020417140953</v>
      </c>
    </row>
    <row r="17" spans="1:6" ht="27.75" customHeight="1">
      <c r="A17" s="60" t="s">
        <v>91</v>
      </c>
      <c r="B17" s="10" t="s">
        <v>9</v>
      </c>
      <c r="C17" s="55">
        <v>1677256</v>
      </c>
      <c r="D17" s="64">
        <v>1263194.85</v>
      </c>
      <c r="E17" s="21">
        <f t="shared" si="0"/>
        <v>-414061.1499999999</v>
      </c>
      <c r="F17" s="22">
        <f t="shared" si="1"/>
        <v>75.31318117210492</v>
      </c>
    </row>
    <row r="18" spans="1:6" ht="27" customHeight="1">
      <c r="A18" s="60" t="s">
        <v>92</v>
      </c>
      <c r="B18" s="10" t="s">
        <v>10</v>
      </c>
      <c r="C18" s="55">
        <v>950900</v>
      </c>
      <c r="D18" s="64">
        <v>950900</v>
      </c>
      <c r="E18" s="21">
        <f t="shared" si="0"/>
        <v>0</v>
      </c>
      <c r="F18" s="22">
        <f t="shared" si="1"/>
        <v>100</v>
      </c>
    </row>
    <row r="19" spans="1:6" ht="27" customHeight="1">
      <c r="A19" s="60" t="s">
        <v>93</v>
      </c>
      <c r="B19" s="10" t="s">
        <v>11</v>
      </c>
      <c r="C19" s="55">
        <v>122000</v>
      </c>
      <c r="D19" s="64">
        <v>88000</v>
      </c>
      <c r="E19" s="21">
        <f t="shared" si="0"/>
        <v>-34000</v>
      </c>
      <c r="F19" s="22">
        <f t="shared" si="1"/>
        <v>72.1311475409836</v>
      </c>
    </row>
    <row r="20" spans="1:6" ht="15" customHeight="1">
      <c r="A20" s="60" t="s">
        <v>94</v>
      </c>
      <c r="B20" s="10" t="s">
        <v>12</v>
      </c>
      <c r="C20" s="55">
        <v>139500</v>
      </c>
      <c r="D20" s="64">
        <v>82500</v>
      </c>
      <c r="E20" s="21">
        <f t="shared" si="0"/>
        <v>-57000</v>
      </c>
      <c r="F20" s="22">
        <f t="shared" si="1"/>
        <v>59.13978494623656</v>
      </c>
    </row>
    <row r="21" spans="1:6" ht="37.5" customHeight="1">
      <c r="A21" s="60" t="s">
        <v>95</v>
      </c>
      <c r="B21" s="10" t="s">
        <v>13</v>
      </c>
      <c r="C21" s="55">
        <v>110000</v>
      </c>
      <c r="D21" s="64">
        <v>108000</v>
      </c>
      <c r="E21" s="21">
        <f t="shared" si="0"/>
        <v>-2000</v>
      </c>
      <c r="F21" s="22">
        <f t="shared" si="1"/>
        <v>98.18181818181819</v>
      </c>
    </row>
    <row r="22" spans="1:6" ht="36" customHeight="1">
      <c r="A22" s="56" t="s">
        <v>96</v>
      </c>
      <c r="B22" s="10" t="s">
        <v>14</v>
      </c>
      <c r="C22" s="55">
        <v>900250</v>
      </c>
      <c r="D22" s="64">
        <v>690249.3</v>
      </c>
      <c r="E22" s="21">
        <f t="shared" si="0"/>
        <v>-210000.69999999995</v>
      </c>
      <c r="F22" s="22">
        <f t="shared" si="1"/>
        <v>76.67306859205777</v>
      </c>
    </row>
    <row r="23" spans="1:6" ht="25.5">
      <c r="A23" s="60" t="s">
        <v>97</v>
      </c>
      <c r="B23" s="10" t="s">
        <v>15</v>
      </c>
      <c r="C23" s="55">
        <v>800000</v>
      </c>
      <c r="D23" s="64">
        <v>404275.34</v>
      </c>
      <c r="E23" s="21">
        <f t="shared" si="0"/>
        <v>-395724.66</v>
      </c>
      <c r="F23" s="22">
        <f t="shared" si="1"/>
        <v>50.5344175</v>
      </c>
    </row>
    <row r="24" spans="1:6" ht="25.5">
      <c r="A24" s="60" t="s">
        <v>98</v>
      </c>
      <c r="B24" s="10" t="s">
        <v>16</v>
      </c>
      <c r="C24" s="55">
        <v>200000</v>
      </c>
      <c r="D24" s="64">
        <v>99840.68</v>
      </c>
      <c r="E24" s="21">
        <f t="shared" si="0"/>
        <v>-100159.32</v>
      </c>
      <c r="F24" s="22">
        <f t="shared" si="1"/>
        <v>49.920339999999996</v>
      </c>
    </row>
    <row r="25" spans="1:6" ht="15" customHeight="1">
      <c r="A25" s="56" t="s">
        <v>99</v>
      </c>
      <c r="B25" s="10" t="s">
        <v>50</v>
      </c>
      <c r="C25" s="55">
        <v>300000</v>
      </c>
      <c r="D25" s="64">
        <v>29153.97</v>
      </c>
      <c r="E25" s="21">
        <f t="shared" si="0"/>
        <v>-270846.03</v>
      </c>
      <c r="F25" s="22">
        <f t="shared" si="1"/>
        <v>9.71799</v>
      </c>
    </row>
    <row r="26" spans="1:6" ht="15" customHeight="1">
      <c r="A26" s="56" t="s">
        <v>204</v>
      </c>
      <c r="B26" s="10" t="s">
        <v>205</v>
      </c>
      <c r="C26" s="55">
        <v>18819</v>
      </c>
      <c r="D26" s="64">
        <v>16433.48</v>
      </c>
      <c r="E26" s="21">
        <f t="shared" si="0"/>
        <v>-2385.5200000000004</v>
      </c>
      <c r="F26" s="22">
        <f t="shared" si="1"/>
        <v>87.32387480737552</v>
      </c>
    </row>
    <row r="27" spans="1:6" ht="15" customHeight="1">
      <c r="A27" s="60" t="s">
        <v>100</v>
      </c>
      <c r="B27" s="10" t="s">
        <v>52</v>
      </c>
      <c r="C27" s="55">
        <v>8067</v>
      </c>
      <c r="D27" s="64">
        <v>8066.6</v>
      </c>
      <c r="E27" s="21">
        <f t="shared" si="0"/>
        <v>-0.3999999999996362</v>
      </c>
      <c r="F27" s="22">
        <f t="shared" si="1"/>
        <v>99.99504152720962</v>
      </c>
    </row>
    <row r="28" spans="1:6" ht="25.5" customHeight="1">
      <c r="A28" s="60" t="s">
        <v>206</v>
      </c>
      <c r="B28" s="10" t="s">
        <v>207</v>
      </c>
      <c r="C28" s="55">
        <v>100000</v>
      </c>
      <c r="D28" s="64">
        <v>0</v>
      </c>
      <c r="E28" s="21">
        <f t="shared" si="0"/>
        <v>-100000</v>
      </c>
      <c r="F28" s="22">
        <f t="shared" si="1"/>
        <v>0</v>
      </c>
    </row>
    <row r="29" spans="1:6" ht="15" customHeight="1">
      <c r="A29" s="56" t="s">
        <v>101</v>
      </c>
      <c r="B29" s="10" t="s">
        <v>17</v>
      </c>
      <c r="C29" s="55">
        <v>38690665.04</v>
      </c>
      <c r="D29" s="64">
        <v>28561702.88</v>
      </c>
      <c r="E29" s="21">
        <f t="shared" si="0"/>
        <v>-10128962.16</v>
      </c>
      <c r="F29" s="22">
        <f t="shared" si="1"/>
        <v>73.82065635333933</v>
      </c>
    </row>
    <row r="30" spans="1:6" ht="15" customHeight="1">
      <c r="A30" s="56" t="s">
        <v>102</v>
      </c>
      <c r="B30" s="10" t="s">
        <v>18</v>
      </c>
      <c r="C30" s="55">
        <v>530000</v>
      </c>
      <c r="D30" s="64">
        <v>58215</v>
      </c>
      <c r="E30" s="21">
        <f t="shared" si="0"/>
        <v>-471785</v>
      </c>
      <c r="F30" s="22">
        <f t="shared" si="1"/>
        <v>10.983962264150945</v>
      </c>
    </row>
    <row r="31" spans="1:6" ht="15" customHeight="1">
      <c r="A31" s="60" t="s">
        <v>103</v>
      </c>
      <c r="B31" s="10" t="s">
        <v>19</v>
      </c>
      <c r="C31" s="55">
        <v>2516975</v>
      </c>
      <c r="D31" s="64">
        <v>1697174.38</v>
      </c>
      <c r="E31" s="21">
        <f t="shared" si="0"/>
        <v>-819800.6200000001</v>
      </c>
      <c r="F31" s="22">
        <f t="shared" si="1"/>
        <v>67.42913139780887</v>
      </c>
    </row>
    <row r="32" spans="1:6" ht="26.25" customHeight="1">
      <c r="A32" s="56" t="s">
        <v>104</v>
      </c>
      <c r="B32" s="10" t="s">
        <v>20</v>
      </c>
      <c r="C32" s="55">
        <v>14864558</v>
      </c>
      <c r="D32" s="64">
        <v>10954316.85</v>
      </c>
      <c r="E32" s="21">
        <f t="shared" si="0"/>
        <v>-3910241.1500000004</v>
      </c>
      <c r="F32" s="22">
        <f t="shared" si="1"/>
        <v>73.69419830714105</v>
      </c>
    </row>
    <row r="33" spans="1:6" ht="15" customHeight="1">
      <c r="A33" s="56" t="s">
        <v>208</v>
      </c>
      <c r="B33" s="10" t="s">
        <v>209</v>
      </c>
      <c r="C33" s="55">
        <v>413520</v>
      </c>
      <c r="D33" s="64">
        <v>239270</v>
      </c>
      <c r="E33" s="21">
        <f t="shared" si="0"/>
        <v>-174250</v>
      </c>
      <c r="F33" s="22">
        <f>SUM(D33/C33*100)</f>
        <v>57.86177210292126</v>
      </c>
    </row>
    <row r="34" spans="1:6" ht="32.25" customHeight="1">
      <c r="A34" s="56" t="s">
        <v>105</v>
      </c>
      <c r="B34" s="10" t="s">
        <v>21</v>
      </c>
      <c r="C34" s="55">
        <v>36779</v>
      </c>
      <c r="D34" s="64">
        <v>36779</v>
      </c>
      <c r="E34" s="21">
        <f t="shared" si="0"/>
        <v>0</v>
      </c>
      <c r="F34" s="22">
        <f t="shared" si="1"/>
        <v>100</v>
      </c>
    </row>
    <row r="35" spans="1:6" ht="15" customHeight="1">
      <c r="A35" s="56" t="s">
        <v>106</v>
      </c>
      <c r="B35" s="10" t="s">
        <v>22</v>
      </c>
      <c r="C35" s="55">
        <v>1075000</v>
      </c>
      <c r="D35" s="64">
        <v>734819.85</v>
      </c>
      <c r="E35" s="21">
        <f t="shared" si="0"/>
        <v>-340180.15</v>
      </c>
      <c r="F35" s="22">
        <f t="shared" si="1"/>
        <v>68.35533488372093</v>
      </c>
    </row>
    <row r="36" spans="1:6" ht="26.25" customHeight="1">
      <c r="A36" s="56" t="s">
        <v>107</v>
      </c>
      <c r="B36" s="10" t="s">
        <v>23</v>
      </c>
      <c r="C36" s="55">
        <v>165900</v>
      </c>
      <c r="D36" s="64">
        <v>14000</v>
      </c>
      <c r="E36" s="21">
        <f t="shared" si="0"/>
        <v>-151900</v>
      </c>
      <c r="F36" s="22">
        <f t="shared" si="1"/>
        <v>8.438818565400844</v>
      </c>
    </row>
    <row r="37" spans="1:6" ht="44.25" customHeight="1">
      <c r="A37" s="56" t="s">
        <v>108</v>
      </c>
      <c r="B37" s="10" t="s">
        <v>24</v>
      </c>
      <c r="C37" s="55">
        <v>392000</v>
      </c>
      <c r="D37" s="64">
        <v>392000</v>
      </c>
      <c r="E37" s="21">
        <f>D37-C37</f>
        <v>0</v>
      </c>
      <c r="F37" s="22">
        <f t="shared" si="1"/>
        <v>100</v>
      </c>
    </row>
    <row r="38" spans="1:6" ht="27" customHeight="1">
      <c r="A38" s="18" t="s">
        <v>85</v>
      </c>
      <c r="B38" s="23" t="s">
        <v>86</v>
      </c>
      <c r="C38" s="24">
        <f>C39</f>
        <v>216265134.76</v>
      </c>
      <c r="D38" s="24">
        <f>D39</f>
        <v>156829059.31</v>
      </c>
      <c r="E38" s="24">
        <f>E39</f>
        <v>-59436075.449999996</v>
      </c>
      <c r="F38" s="25">
        <f>D38/C38*100</f>
        <v>72.51703307795817</v>
      </c>
    </row>
    <row r="39" spans="1:6" ht="25.5" customHeight="1">
      <c r="A39" s="18" t="s">
        <v>87</v>
      </c>
      <c r="B39" s="23" t="s">
        <v>189</v>
      </c>
      <c r="C39" s="24">
        <f>SUM(C40:C55)</f>
        <v>216265134.76</v>
      </c>
      <c r="D39" s="24">
        <f>SUM(D40:D55)</f>
        <v>156829059.31</v>
      </c>
      <c r="E39" s="24">
        <f>SUM(E40:E55)</f>
        <v>-59436075.449999996</v>
      </c>
      <c r="F39" s="25">
        <f>D39/C39*100</f>
        <v>72.51703307795817</v>
      </c>
    </row>
    <row r="40" spans="1:6" ht="25.5" customHeight="1">
      <c r="A40" s="56" t="s">
        <v>109</v>
      </c>
      <c r="B40" s="10" t="s">
        <v>53</v>
      </c>
      <c r="C40" s="55">
        <v>2589981</v>
      </c>
      <c r="D40" s="21">
        <v>1967252.33</v>
      </c>
      <c r="E40" s="21">
        <f aca="true" t="shared" si="2" ref="E40:E55">D40-C40</f>
        <v>-622728.6699999999</v>
      </c>
      <c r="F40" s="22">
        <f>SUM(D40/C40*100)</f>
        <v>75.9562456249679</v>
      </c>
    </row>
    <row r="41" spans="1:6" ht="15" customHeight="1">
      <c r="A41" s="56" t="s">
        <v>110</v>
      </c>
      <c r="B41" s="10" t="s">
        <v>25</v>
      </c>
      <c r="C41" s="55">
        <v>78088943</v>
      </c>
      <c r="D41" s="21">
        <v>57717005.44000001</v>
      </c>
      <c r="E41" s="21">
        <f t="shared" si="2"/>
        <v>-20371937.559999987</v>
      </c>
      <c r="F41" s="22">
        <f>SUM(D41/C41*100)</f>
        <v>73.91187948337323</v>
      </c>
    </row>
    <row r="42" spans="1:6" ht="23.25" customHeight="1">
      <c r="A42" s="60" t="s">
        <v>111</v>
      </c>
      <c r="B42" s="10" t="s">
        <v>54</v>
      </c>
      <c r="C42" s="55">
        <v>32043245</v>
      </c>
      <c r="D42" s="21">
        <v>22257359.49</v>
      </c>
      <c r="E42" s="21">
        <f t="shared" si="2"/>
        <v>-9785885.510000002</v>
      </c>
      <c r="F42" s="22">
        <f>SUM(D42/C42*100)</f>
        <v>69.46037921565059</v>
      </c>
    </row>
    <row r="43" spans="1:6" ht="27" customHeight="1">
      <c r="A43" s="60" t="s">
        <v>210</v>
      </c>
      <c r="B43" s="10" t="s">
        <v>55</v>
      </c>
      <c r="C43" s="55">
        <v>86049100</v>
      </c>
      <c r="D43" s="21">
        <v>62164970.230000004</v>
      </c>
      <c r="E43" s="21">
        <f t="shared" si="2"/>
        <v>-23884129.769999996</v>
      </c>
      <c r="F43" s="22">
        <f>SUM(D43/C43*100)</f>
        <v>72.24360304756239</v>
      </c>
    </row>
    <row r="44" spans="1:6" ht="25.5" customHeight="1">
      <c r="A44" s="56" t="s">
        <v>112</v>
      </c>
      <c r="B44" s="10" t="s">
        <v>56</v>
      </c>
      <c r="C44" s="55">
        <v>9732025</v>
      </c>
      <c r="D44" s="21">
        <v>7014276.52</v>
      </c>
      <c r="E44" s="21">
        <f t="shared" si="2"/>
        <v>-2717748.4800000004</v>
      </c>
      <c r="F44" s="22">
        <f>SUM(D44/C44*100)</f>
        <v>72.07417284686383</v>
      </c>
    </row>
    <row r="45" spans="1:6" ht="15" customHeight="1">
      <c r="A45" s="56" t="s">
        <v>113</v>
      </c>
      <c r="B45" s="10" t="s">
        <v>26</v>
      </c>
      <c r="C45" s="55">
        <v>3058840</v>
      </c>
      <c r="D45" s="21">
        <v>2355217.19</v>
      </c>
      <c r="E45" s="21">
        <f t="shared" si="2"/>
        <v>-703622.81</v>
      </c>
      <c r="F45" s="22">
        <f aca="true" t="shared" si="3" ref="F45:F55">SUM(D45/C45*100)</f>
        <v>76.99707045808215</v>
      </c>
    </row>
    <row r="46" spans="1:6" ht="15" customHeight="1">
      <c r="A46" s="56" t="s">
        <v>114</v>
      </c>
      <c r="B46" s="10" t="s">
        <v>57</v>
      </c>
      <c r="C46" s="55">
        <v>5430</v>
      </c>
      <c r="D46" s="21">
        <v>3620</v>
      </c>
      <c r="E46" s="21">
        <f t="shared" si="2"/>
        <v>-1810</v>
      </c>
      <c r="F46" s="22">
        <f t="shared" si="3"/>
        <v>66.66666666666666</v>
      </c>
    </row>
    <row r="47" spans="1:6" ht="25.5">
      <c r="A47" s="56" t="s">
        <v>115</v>
      </c>
      <c r="B47" s="10" t="s">
        <v>58</v>
      </c>
      <c r="C47" s="55">
        <v>172567</v>
      </c>
      <c r="D47" s="21">
        <v>104911.54</v>
      </c>
      <c r="E47" s="21">
        <f t="shared" si="2"/>
        <v>-67655.46</v>
      </c>
      <c r="F47" s="22">
        <f t="shared" si="3"/>
        <v>60.794671055300256</v>
      </c>
    </row>
    <row r="48" spans="1:6" ht="30" customHeight="1">
      <c r="A48" s="56" t="s">
        <v>116</v>
      </c>
      <c r="B48" s="10" t="s">
        <v>59</v>
      </c>
      <c r="C48" s="55">
        <v>1215900</v>
      </c>
      <c r="D48" s="21">
        <v>826623.0900000001</v>
      </c>
      <c r="E48" s="21">
        <f t="shared" si="2"/>
        <v>-389276.9099999999</v>
      </c>
      <c r="F48" s="22">
        <f t="shared" si="3"/>
        <v>67.98446336047374</v>
      </c>
    </row>
    <row r="49" spans="1:6" ht="57" customHeight="1">
      <c r="A49" s="56" t="s">
        <v>211</v>
      </c>
      <c r="B49" s="10" t="s">
        <v>212</v>
      </c>
      <c r="C49" s="55">
        <v>1184.76</v>
      </c>
      <c r="D49" s="21">
        <v>0</v>
      </c>
      <c r="E49" s="21">
        <f t="shared" si="2"/>
        <v>-1184.76</v>
      </c>
      <c r="F49" s="22">
        <f t="shared" si="3"/>
        <v>0</v>
      </c>
    </row>
    <row r="50" spans="1:6" ht="25.5">
      <c r="A50" s="56" t="s">
        <v>117</v>
      </c>
      <c r="B50" s="10" t="s">
        <v>60</v>
      </c>
      <c r="C50" s="55">
        <v>804970</v>
      </c>
      <c r="D50" s="21">
        <v>426514.18</v>
      </c>
      <c r="E50" s="21">
        <f>D50-C50</f>
        <v>-378455.82</v>
      </c>
      <c r="F50" s="22">
        <f>SUM(D50/C50*100)</f>
        <v>52.98510255040561</v>
      </c>
    </row>
    <row r="51" spans="1:6" ht="53.25" customHeight="1">
      <c r="A51" s="56" t="s">
        <v>219</v>
      </c>
      <c r="B51" s="10" t="s">
        <v>220</v>
      </c>
      <c r="C51" s="55">
        <v>657017</v>
      </c>
      <c r="D51" s="21">
        <v>612975.44</v>
      </c>
      <c r="E51" s="21">
        <f>D51-C51</f>
        <v>-44041.560000000056</v>
      </c>
      <c r="F51" s="22">
        <f>SUM(D51/C51*100)</f>
        <v>93.29673965818235</v>
      </c>
    </row>
    <row r="52" spans="1:6" ht="54" customHeight="1">
      <c r="A52" s="56" t="s">
        <v>221</v>
      </c>
      <c r="B52" s="10" t="s">
        <v>222</v>
      </c>
      <c r="C52" s="55">
        <v>673094</v>
      </c>
      <c r="D52" s="21">
        <v>618611.46</v>
      </c>
      <c r="E52" s="21">
        <f>D52-C52</f>
        <v>-54482.54000000004</v>
      </c>
      <c r="F52" s="22">
        <f>SUM(D52/C52*100)</f>
        <v>91.90565656505628</v>
      </c>
    </row>
    <row r="53" spans="1:6" ht="25.5" customHeight="1">
      <c r="A53" s="56" t="s">
        <v>118</v>
      </c>
      <c r="B53" s="10" t="s">
        <v>61</v>
      </c>
      <c r="C53" s="55">
        <v>551966</v>
      </c>
      <c r="D53" s="21">
        <v>251499.92</v>
      </c>
      <c r="E53" s="21">
        <f t="shared" si="2"/>
        <v>-300466.07999999996</v>
      </c>
      <c r="F53" s="22">
        <f t="shared" si="3"/>
        <v>45.56438621219423</v>
      </c>
    </row>
    <row r="54" spans="1:6" ht="25.5" customHeight="1">
      <c r="A54" s="56" t="s">
        <v>213</v>
      </c>
      <c r="B54" s="10" t="s">
        <v>214</v>
      </c>
      <c r="C54" s="55">
        <v>121292</v>
      </c>
      <c r="D54" s="21">
        <v>35432.479999999996</v>
      </c>
      <c r="E54" s="21">
        <f t="shared" si="2"/>
        <v>-85859.52</v>
      </c>
      <c r="F54" s="22">
        <f t="shared" si="3"/>
        <v>29.212544932889223</v>
      </c>
    </row>
    <row r="55" spans="1:6" ht="53.25" customHeight="1">
      <c r="A55" s="56" t="s">
        <v>119</v>
      </c>
      <c r="B55" s="10" t="s">
        <v>13</v>
      </c>
      <c r="C55" s="55">
        <v>499580</v>
      </c>
      <c r="D55" s="21">
        <v>472790</v>
      </c>
      <c r="E55" s="21">
        <f t="shared" si="2"/>
        <v>-26790</v>
      </c>
      <c r="F55" s="22">
        <f t="shared" si="3"/>
        <v>94.63749549621681</v>
      </c>
    </row>
    <row r="56" spans="1:6" ht="42.75" customHeight="1">
      <c r="A56" s="18" t="s">
        <v>120</v>
      </c>
      <c r="B56" s="23" t="s">
        <v>191</v>
      </c>
      <c r="C56" s="19">
        <f>C57</f>
        <v>28770854</v>
      </c>
      <c r="D56" s="19">
        <f>D57</f>
        <v>20857251.43</v>
      </c>
      <c r="E56" s="19">
        <f>D56-C56</f>
        <v>-7913602.57</v>
      </c>
      <c r="F56" s="26">
        <f>D56/C56*100</f>
        <v>72.49437722634163</v>
      </c>
    </row>
    <row r="57" spans="1:6" ht="40.5" customHeight="1">
      <c r="A57" s="18" t="s">
        <v>121</v>
      </c>
      <c r="B57" s="23" t="s">
        <v>192</v>
      </c>
      <c r="C57" s="19">
        <f>SUM(C58:C73)</f>
        <v>28770854</v>
      </c>
      <c r="D57" s="19">
        <f>SUM(D58:D73)</f>
        <v>20857251.43</v>
      </c>
      <c r="E57" s="19">
        <f>SUM(E58:E73)</f>
        <v>-7913602.57</v>
      </c>
      <c r="F57" s="26">
        <f>D57/C57*100</f>
        <v>72.49437722634163</v>
      </c>
    </row>
    <row r="58" spans="1:6" ht="28.5" customHeight="1">
      <c r="A58" s="56" t="s">
        <v>122</v>
      </c>
      <c r="B58" s="10" t="s">
        <v>53</v>
      </c>
      <c r="C58" s="55">
        <v>12648632</v>
      </c>
      <c r="D58" s="21">
        <v>10006784.42</v>
      </c>
      <c r="E58" s="21">
        <f aca="true" t="shared" si="4" ref="E58:E73">D58-C58</f>
        <v>-2641847.58</v>
      </c>
      <c r="F58" s="22">
        <f aca="true" t="shared" si="5" ref="F58:F73">SUM(D58/C58*100)</f>
        <v>79.11357070076828</v>
      </c>
    </row>
    <row r="59" spans="1:6" ht="25.5" customHeight="1">
      <c r="A59" s="60" t="s">
        <v>215</v>
      </c>
      <c r="B59" s="10" t="s">
        <v>27</v>
      </c>
      <c r="C59" s="55">
        <v>56460</v>
      </c>
      <c r="D59" s="21">
        <v>25786.05</v>
      </c>
      <c r="E59" s="21">
        <f t="shared" si="4"/>
        <v>-30673.95</v>
      </c>
      <c r="F59" s="22">
        <f t="shared" si="5"/>
        <v>45.67136025504782</v>
      </c>
    </row>
    <row r="60" spans="1:6" ht="28.5" customHeight="1">
      <c r="A60" s="56" t="s">
        <v>123</v>
      </c>
      <c r="B60" s="10" t="s">
        <v>28</v>
      </c>
      <c r="C60" s="55">
        <v>50160</v>
      </c>
      <c r="D60" s="21">
        <v>25180.93</v>
      </c>
      <c r="E60" s="21">
        <f t="shared" si="4"/>
        <v>-24979.07</v>
      </c>
      <c r="F60" s="22">
        <f t="shared" si="5"/>
        <v>50.201216108452954</v>
      </c>
    </row>
    <row r="61" spans="1:6" ht="25.5" customHeight="1">
      <c r="A61" s="56" t="s">
        <v>124</v>
      </c>
      <c r="B61" s="10" t="s">
        <v>29</v>
      </c>
      <c r="C61" s="55">
        <v>254500</v>
      </c>
      <c r="D61" s="21">
        <v>80714</v>
      </c>
      <c r="E61" s="21">
        <f t="shared" si="4"/>
        <v>-173786</v>
      </c>
      <c r="F61" s="22">
        <f t="shared" si="5"/>
        <v>31.714734774066798</v>
      </c>
    </row>
    <row r="62" spans="1:6" ht="28.5" customHeight="1">
      <c r="A62" s="60" t="s">
        <v>125</v>
      </c>
      <c r="B62" s="10" t="s">
        <v>62</v>
      </c>
      <c r="C62" s="55">
        <v>12000</v>
      </c>
      <c r="D62" s="21">
        <v>6100</v>
      </c>
      <c r="E62" s="21">
        <f t="shared" si="4"/>
        <v>-5900</v>
      </c>
      <c r="F62" s="22">
        <f t="shared" si="5"/>
        <v>50.83333333333333</v>
      </c>
    </row>
    <row r="63" spans="1:6" ht="27.75" customHeight="1">
      <c r="A63" s="56" t="s">
        <v>126</v>
      </c>
      <c r="B63" s="10" t="s">
        <v>30</v>
      </c>
      <c r="C63" s="55">
        <v>119165</v>
      </c>
      <c r="D63" s="21">
        <v>89373</v>
      </c>
      <c r="E63" s="21">
        <f t="shared" si="4"/>
        <v>-29792</v>
      </c>
      <c r="F63" s="22">
        <f t="shared" si="5"/>
        <v>74.99937062056811</v>
      </c>
    </row>
    <row r="64" spans="1:6" ht="25.5" customHeight="1">
      <c r="A64" s="60" t="s">
        <v>127</v>
      </c>
      <c r="B64" s="10" t="s">
        <v>31</v>
      </c>
      <c r="C64" s="55">
        <v>16421</v>
      </c>
      <c r="D64" s="21">
        <v>9536.14</v>
      </c>
      <c r="E64" s="21">
        <f t="shared" si="4"/>
        <v>-6884.860000000001</v>
      </c>
      <c r="F64" s="22">
        <f t="shared" si="5"/>
        <v>58.07283356677425</v>
      </c>
    </row>
    <row r="65" spans="1:6" ht="38.25" customHeight="1">
      <c r="A65" s="56" t="s">
        <v>128</v>
      </c>
      <c r="B65" s="10" t="s">
        <v>32</v>
      </c>
      <c r="C65" s="55">
        <v>5201193</v>
      </c>
      <c r="D65" s="21">
        <v>3853420.400000001</v>
      </c>
      <c r="E65" s="21">
        <f t="shared" si="4"/>
        <v>-1347772.5999999992</v>
      </c>
      <c r="F65" s="22">
        <f t="shared" si="5"/>
        <v>74.08724113871568</v>
      </c>
    </row>
    <row r="66" spans="1:6" ht="27" customHeight="1">
      <c r="A66" s="56" t="s">
        <v>129</v>
      </c>
      <c r="B66" s="10" t="s">
        <v>33</v>
      </c>
      <c r="C66" s="55">
        <v>4474176</v>
      </c>
      <c r="D66" s="21">
        <v>3292622.7199999993</v>
      </c>
      <c r="E66" s="21">
        <f t="shared" si="4"/>
        <v>-1181553.2800000007</v>
      </c>
      <c r="F66" s="22">
        <f t="shared" si="5"/>
        <v>73.59171208285055</v>
      </c>
    </row>
    <row r="67" spans="1:6" ht="15" customHeight="1">
      <c r="A67" s="56" t="s">
        <v>130</v>
      </c>
      <c r="B67" s="10" t="s">
        <v>63</v>
      </c>
      <c r="C67" s="55">
        <v>7150</v>
      </c>
      <c r="D67" s="21">
        <v>300</v>
      </c>
      <c r="E67" s="21">
        <f t="shared" si="4"/>
        <v>-6850</v>
      </c>
      <c r="F67" s="22">
        <f t="shared" si="5"/>
        <v>4.195804195804196</v>
      </c>
    </row>
    <row r="68" spans="1:6" ht="59.25" customHeight="1">
      <c r="A68" s="56" t="s">
        <v>131</v>
      </c>
      <c r="B68" s="10" t="s">
        <v>13</v>
      </c>
      <c r="C68" s="55">
        <v>576000</v>
      </c>
      <c r="D68" s="21">
        <v>194250</v>
      </c>
      <c r="E68" s="21">
        <f t="shared" si="4"/>
        <v>-381750</v>
      </c>
      <c r="F68" s="22">
        <f t="shared" si="5"/>
        <v>33.72395833333333</v>
      </c>
    </row>
    <row r="69" spans="1:6" ht="50.25" customHeight="1">
      <c r="A69" s="56" t="s">
        <v>132</v>
      </c>
      <c r="B69" s="10" t="s">
        <v>34</v>
      </c>
      <c r="C69" s="55">
        <v>565188</v>
      </c>
      <c r="D69" s="21">
        <v>373114.56</v>
      </c>
      <c r="E69" s="21">
        <f t="shared" si="4"/>
        <v>-192073.44</v>
      </c>
      <c r="F69" s="22">
        <f t="shared" si="5"/>
        <v>66.01600883245928</v>
      </c>
    </row>
    <row r="70" spans="1:6" ht="41.25" customHeight="1">
      <c r="A70" s="56" t="s">
        <v>133</v>
      </c>
      <c r="B70" s="10" t="s">
        <v>35</v>
      </c>
      <c r="C70" s="55">
        <v>23145</v>
      </c>
      <c r="D70" s="21">
        <v>19799.39</v>
      </c>
      <c r="E70" s="21">
        <f t="shared" si="4"/>
        <v>-3345.6100000000006</v>
      </c>
      <c r="F70" s="22">
        <f t="shared" si="5"/>
        <v>85.5449989198531</v>
      </c>
    </row>
    <row r="71" spans="1:6" ht="51">
      <c r="A71" s="56" t="s">
        <v>134</v>
      </c>
      <c r="B71" s="10" t="s">
        <v>36</v>
      </c>
      <c r="C71" s="55">
        <v>526200</v>
      </c>
      <c r="D71" s="21">
        <v>349339.61</v>
      </c>
      <c r="E71" s="21">
        <f t="shared" si="4"/>
        <v>-176860.39</v>
      </c>
      <c r="F71" s="22">
        <f t="shared" si="5"/>
        <v>66.38913150893197</v>
      </c>
    </row>
    <row r="72" spans="1:6" ht="40.5" customHeight="1">
      <c r="A72" s="56" t="s">
        <v>135</v>
      </c>
      <c r="B72" s="10" t="s">
        <v>64</v>
      </c>
      <c r="C72" s="55">
        <v>141774</v>
      </c>
      <c r="D72" s="21">
        <v>80001.28</v>
      </c>
      <c r="E72" s="21">
        <f t="shared" si="4"/>
        <v>-61772.72</v>
      </c>
      <c r="F72" s="22">
        <f t="shared" si="5"/>
        <v>56.42873869679913</v>
      </c>
    </row>
    <row r="73" spans="1:6" ht="25.5" customHeight="1">
      <c r="A73" s="56" t="s">
        <v>136</v>
      </c>
      <c r="B73" s="10" t="s">
        <v>14</v>
      </c>
      <c r="C73" s="55">
        <v>4098690</v>
      </c>
      <c r="D73" s="21">
        <v>2450928.9299999997</v>
      </c>
      <c r="E73" s="21">
        <f t="shared" si="4"/>
        <v>-1647761.0700000003</v>
      </c>
      <c r="F73" s="22">
        <f t="shared" si="5"/>
        <v>59.79786053592733</v>
      </c>
    </row>
    <row r="74" spans="1:6" ht="27.75" customHeight="1">
      <c r="A74" s="18" t="s">
        <v>137</v>
      </c>
      <c r="B74" s="23" t="s">
        <v>138</v>
      </c>
      <c r="C74" s="27">
        <f>C75</f>
        <v>31950718</v>
      </c>
      <c r="D74" s="27">
        <f>D75</f>
        <v>22532023.13</v>
      </c>
      <c r="E74" s="27">
        <f>E75</f>
        <v>-9418694.869999997</v>
      </c>
      <c r="F74" s="28">
        <f>F75</f>
        <v>70.52117930495334</v>
      </c>
    </row>
    <row r="75" spans="1:6" ht="27.75" customHeight="1">
      <c r="A75" s="18" t="s">
        <v>140</v>
      </c>
      <c r="B75" s="23" t="s">
        <v>139</v>
      </c>
      <c r="C75" s="27">
        <f>SUM(C76:C82)</f>
        <v>31950718</v>
      </c>
      <c r="D75" s="27">
        <f>SUM(D76:D82)</f>
        <v>22532023.13</v>
      </c>
      <c r="E75" s="27">
        <f>SUM(E76:E82)</f>
        <v>-9418694.869999997</v>
      </c>
      <c r="F75" s="28">
        <f>D75/C75*100</f>
        <v>70.52117930495334</v>
      </c>
    </row>
    <row r="76" spans="1:6" ht="25.5">
      <c r="A76" s="60" t="s">
        <v>141</v>
      </c>
      <c r="B76" s="10" t="s">
        <v>53</v>
      </c>
      <c r="C76" s="55">
        <v>1041243</v>
      </c>
      <c r="D76" s="21">
        <v>795791.8200000001</v>
      </c>
      <c r="E76" s="21">
        <f aca="true" t="shared" si="6" ref="E76:E82">D76-C76</f>
        <v>-245451.17999999993</v>
      </c>
      <c r="F76" s="22">
        <f aca="true" t="shared" si="7" ref="F76:F82">SUM(D76/C76*100)</f>
        <v>76.42709914976619</v>
      </c>
    </row>
    <row r="77" spans="1:6" ht="15" customHeight="1">
      <c r="A77" s="60" t="s">
        <v>142</v>
      </c>
      <c r="B77" s="10" t="s">
        <v>65</v>
      </c>
      <c r="C77" s="55">
        <v>13155946</v>
      </c>
      <c r="D77" s="21">
        <v>9477613.870000001</v>
      </c>
      <c r="E77" s="21">
        <f t="shared" si="6"/>
        <v>-3678332.129999999</v>
      </c>
      <c r="F77" s="22">
        <f t="shared" si="7"/>
        <v>72.04053490338134</v>
      </c>
    </row>
    <row r="78" spans="1:6" ht="38.25" customHeight="1">
      <c r="A78" s="56" t="s">
        <v>143</v>
      </c>
      <c r="B78" s="10" t="s">
        <v>13</v>
      </c>
      <c r="C78" s="55">
        <v>90000</v>
      </c>
      <c r="D78" s="21">
        <v>88090</v>
      </c>
      <c r="E78" s="21">
        <f t="shared" si="6"/>
        <v>-1910</v>
      </c>
      <c r="F78" s="22">
        <f>SUM(D78/C78*100)</f>
        <v>97.87777777777778</v>
      </c>
    </row>
    <row r="79" spans="1:6" ht="15" customHeight="1">
      <c r="A79" s="60" t="s">
        <v>144</v>
      </c>
      <c r="B79" s="10" t="s">
        <v>37</v>
      </c>
      <c r="C79" s="55">
        <v>3273773</v>
      </c>
      <c r="D79" s="21">
        <v>2347612.1100000003</v>
      </c>
      <c r="E79" s="21">
        <f t="shared" si="6"/>
        <v>-926160.8899999997</v>
      </c>
      <c r="F79" s="22">
        <f>SUM(D79/C79*100)</f>
        <v>71.70967901561899</v>
      </c>
    </row>
    <row r="80" spans="1:6" ht="15" customHeight="1">
      <c r="A80" s="60" t="s">
        <v>145</v>
      </c>
      <c r="B80" s="10" t="s">
        <v>38</v>
      </c>
      <c r="C80" s="55">
        <v>2860215</v>
      </c>
      <c r="D80" s="21">
        <v>1989724.9400000002</v>
      </c>
      <c r="E80" s="21">
        <f t="shared" si="6"/>
        <v>-870490.0599999998</v>
      </c>
      <c r="F80" s="22">
        <f>SUM(D80/C80*100)</f>
        <v>69.56557251814986</v>
      </c>
    </row>
    <row r="81" spans="1:6" ht="25.5">
      <c r="A81" s="56" t="s">
        <v>146</v>
      </c>
      <c r="B81" s="10" t="s">
        <v>39</v>
      </c>
      <c r="C81" s="55">
        <v>7920371</v>
      </c>
      <c r="D81" s="21">
        <v>5377945.74</v>
      </c>
      <c r="E81" s="21">
        <f t="shared" si="6"/>
        <v>-2542425.26</v>
      </c>
      <c r="F81" s="22">
        <f t="shared" si="7"/>
        <v>67.90017462565831</v>
      </c>
    </row>
    <row r="82" spans="1:6" ht="25.5" customHeight="1">
      <c r="A82" s="56" t="s">
        <v>147</v>
      </c>
      <c r="B82" s="10" t="s">
        <v>40</v>
      </c>
      <c r="C82" s="55">
        <v>3609170</v>
      </c>
      <c r="D82" s="21">
        <v>2455244.65</v>
      </c>
      <c r="E82" s="21">
        <f t="shared" si="6"/>
        <v>-1153925.35</v>
      </c>
      <c r="F82" s="22">
        <f t="shared" si="7"/>
        <v>68.02795795155119</v>
      </c>
    </row>
    <row r="83" spans="1:6" ht="25.5" customHeight="1">
      <c r="A83" s="18" t="s">
        <v>150</v>
      </c>
      <c r="B83" s="23" t="s">
        <v>148</v>
      </c>
      <c r="C83" s="24">
        <f>C84</f>
        <v>3119353</v>
      </c>
      <c r="D83" s="24">
        <f>D84</f>
        <v>2146414.46</v>
      </c>
      <c r="E83" s="24">
        <f>D83-C83</f>
        <v>-972938.54</v>
      </c>
      <c r="F83" s="25">
        <f>D83/C83*100</f>
        <v>68.80960442758483</v>
      </c>
    </row>
    <row r="84" spans="1:6" ht="25.5" customHeight="1">
      <c r="A84" s="18" t="s">
        <v>151</v>
      </c>
      <c r="B84" s="23" t="s">
        <v>149</v>
      </c>
      <c r="C84" s="24">
        <f>SUM(C85:C90)</f>
        <v>3119353</v>
      </c>
      <c r="D84" s="24">
        <f>SUM(D85:D90)</f>
        <v>2146414.46</v>
      </c>
      <c r="E84" s="24">
        <f>SUM(E85:E90)</f>
        <v>-972938.5399999998</v>
      </c>
      <c r="F84" s="25">
        <f>D84/C84*100</f>
        <v>68.80960442758483</v>
      </c>
    </row>
    <row r="85" spans="1:6" ht="52.5" customHeight="1">
      <c r="A85" s="60" t="s">
        <v>152</v>
      </c>
      <c r="B85" s="10" t="s">
        <v>6</v>
      </c>
      <c r="C85" s="55">
        <v>10000</v>
      </c>
      <c r="D85" s="21">
        <v>10000</v>
      </c>
      <c r="E85" s="21">
        <f aca="true" t="shared" si="8" ref="E85:E90">D85-C85</f>
        <v>0</v>
      </c>
      <c r="F85" s="22">
        <f aca="true" t="shared" si="9" ref="F85:F90">SUM(D85/C85*100)</f>
        <v>100</v>
      </c>
    </row>
    <row r="86" spans="1:6" ht="26.25" customHeight="1">
      <c r="A86" s="56" t="s">
        <v>153</v>
      </c>
      <c r="B86" s="10" t="s">
        <v>53</v>
      </c>
      <c r="C86" s="55">
        <v>2852825</v>
      </c>
      <c r="D86" s="21">
        <v>2069780.9300000002</v>
      </c>
      <c r="E86" s="21">
        <f t="shared" si="8"/>
        <v>-783044.0699999998</v>
      </c>
      <c r="F86" s="22">
        <f>SUM(D86/C86*100)</f>
        <v>72.5519767248254</v>
      </c>
    </row>
    <row r="87" spans="1:6" ht="26.25" customHeight="1">
      <c r="A87" s="56" t="s">
        <v>154</v>
      </c>
      <c r="B87" s="10" t="s">
        <v>66</v>
      </c>
      <c r="C87" s="55">
        <v>35944</v>
      </c>
      <c r="D87" s="21">
        <v>23437.53</v>
      </c>
      <c r="E87" s="21">
        <f t="shared" si="8"/>
        <v>-12506.470000000001</v>
      </c>
      <c r="F87" s="22">
        <f>SUM(D87/C87*100)</f>
        <v>65.20568105942577</v>
      </c>
    </row>
    <row r="88" spans="1:6" ht="25.5" customHeight="1">
      <c r="A88" s="56" t="s">
        <v>155</v>
      </c>
      <c r="B88" s="10" t="s">
        <v>13</v>
      </c>
      <c r="C88" s="55">
        <v>5000</v>
      </c>
      <c r="D88" s="21">
        <v>5000</v>
      </c>
      <c r="E88" s="21">
        <f t="shared" si="8"/>
        <v>0</v>
      </c>
      <c r="F88" s="22">
        <f t="shared" si="9"/>
        <v>100</v>
      </c>
    </row>
    <row r="89" spans="1:6" ht="26.25" customHeight="1">
      <c r="A89" s="56" t="s">
        <v>156</v>
      </c>
      <c r="B89" s="10" t="s">
        <v>39</v>
      </c>
      <c r="C89" s="55">
        <f>38942+15000</f>
        <v>53942</v>
      </c>
      <c r="D89" s="21">
        <v>38100</v>
      </c>
      <c r="E89" s="21">
        <f t="shared" si="8"/>
        <v>-15842</v>
      </c>
      <c r="F89" s="22">
        <f t="shared" si="9"/>
        <v>70.63141893144488</v>
      </c>
    </row>
    <row r="90" spans="1:6" ht="15" customHeight="1">
      <c r="A90" s="56" t="s">
        <v>157</v>
      </c>
      <c r="B90" s="10" t="s">
        <v>17</v>
      </c>
      <c r="C90" s="55">
        <f>146066+15576</f>
        <v>161642</v>
      </c>
      <c r="D90" s="21">
        <v>96</v>
      </c>
      <c r="E90" s="21">
        <f t="shared" si="8"/>
        <v>-161546</v>
      </c>
      <c r="F90" s="22">
        <f t="shared" si="9"/>
        <v>0.05939050494302223</v>
      </c>
    </row>
    <row r="91" spans="1:6" ht="24.75" customHeight="1">
      <c r="A91" s="18" t="s">
        <v>159</v>
      </c>
      <c r="B91" s="23" t="s">
        <v>193</v>
      </c>
      <c r="C91" s="24">
        <f>C92</f>
        <v>2476234</v>
      </c>
      <c r="D91" s="24">
        <f>D92</f>
        <v>1806476.87</v>
      </c>
      <c r="E91" s="24">
        <f>E92</f>
        <v>-669757.1299999999</v>
      </c>
      <c r="F91" s="25">
        <f>F92</f>
        <v>72.95259131406806</v>
      </c>
    </row>
    <row r="92" spans="1:6" ht="25.5" customHeight="1">
      <c r="A92" s="18" t="s">
        <v>160</v>
      </c>
      <c r="B92" s="23" t="s">
        <v>158</v>
      </c>
      <c r="C92" s="24">
        <f>SUM(C93:C94)</f>
        <v>2476234</v>
      </c>
      <c r="D92" s="24">
        <f>SUM(D93:D94)</f>
        <v>1806476.87</v>
      </c>
      <c r="E92" s="24">
        <f>SUM(E93:E94)</f>
        <v>-669757.1299999999</v>
      </c>
      <c r="F92" s="25">
        <f>D92/C92*100</f>
        <v>72.95259131406806</v>
      </c>
    </row>
    <row r="93" spans="1:6" ht="28.5" customHeight="1">
      <c r="A93" s="56" t="s">
        <v>161</v>
      </c>
      <c r="B93" s="10" t="s">
        <v>53</v>
      </c>
      <c r="C93" s="55">
        <v>2474834</v>
      </c>
      <c r="D93" s="55">
        <v>1805076.87</v>
      </c>
      <c r="E93" s="21">
        <f>D93-C93</f>
        <v>-669757.1299999999</v>
      </c>
      <c r="F93" s="22">
        <f>SUM(D93/C93*100)</f>
        <v>72.93729074354079</v>
      </c>
    </row>
    <row r="94" spans="1:6" ht="28.5" customHeight="1">
      <c r="A94" s="56" t="s">
        <v>223</v>
      </c>
      <c r="B94" s="10" t="s">
        <v>17</v>
      </c>
      <c r="C94" s="55">
        <v>1400</v>
      </c>
      <c r="D94" s="55">
        <v>1400</v>
      </c>
      <c r="E94" s="21">
        <f>D94-C94</f>
        <v>0</v>
      </c>
      <c r="F94" s="22">
        <f>SUM(D94/C94*100)</f>
        <v>100</v>
      </c>
    </row>
    <row r="95" spans="1:6" ht="25.5" customHeight="1">
      <c r="A95" s="18" t="s">
        <v>162</v>
      </c>
      <c r="B95" s="23" t="s">
        <v>163</v>
      </c>
      <c r="C95" s="24">
        <f>C96</f>
        <v>64065267</v>
      </c>
      <c r="D95" s="24">
        <f>D96</f>
        <v>45348510.7</v>
      </c>
      <c r="E95" s="24">
        <f>E96</f>
        <v>-18716756.299999997</v>
      </c>
      <c r="F95" s="25">
        <f>F96</f>
        <v>70.7848617879014</v>
      </c>
    </row>
    <row r="96" spans="1:6" ht="25.5" customHeight="1">
      <c r="A96" s="18" t="s">
        <v>165</v>
      </c>
      <c r="B96" s="23" t="s">
        <v>164</v>
      </c>
      <c r="C96" s="24">
        <f>SUM(C97:C102)</f>
        <v>64065267</v>
      </c>
      <c r="D96" s="24">
        <f>SUM(D97:D102)</f>
        <v>45348510.7</v>
      </c>
      <c r="E96" s="24">
        <f>SUM(E97:E102)</f>
        <v>-18716756.299999997</v>
      </c>
      <c r="F96" s="25">
        <f>D96/C96*100</f>
        <v>70.7848617879014</v>
      </c>
    </row>
    <row r="97" spans="1:6" ht="25.5" customHeight="1">
      <c r="A97" s="60" t="s">
        <v>166</v>
      </c>
      <c r="B97" s="10" t="s">
        <v>53</v>
      </c>
      <c r="C97" s="55">
        <v>5575260</v>
      </c>
      <c r="D97" s="21">
        <v>4167947.0500000003</v>
      </c>
      <c r="E97" s="21">
        <f aca="true" t="shared" si="10" ref="E97:E102">D97-C97</f>
        <v>-1407312.9499999997</v>
      </c>
      <c r="F97" s="22">
        <f aca="true" t="shared" si="11" ref="F97:F102">SUM(D97/C97*100)</f>
        <v>74.75789559590046</v>
      </c>
    </row>
    <row r="98" spans="1:6" ht="15" customHeight="1">
      <c r="A98" s="56" t="s">
        <v>167</v>
      </c>
      <c r="B98" s="10" t="s">
        <v>7</v>
      </c>
      <c r="C98" s="55">
        <v>3000000</v>
      </c>
      <c r="D98" s="21">
        <v>0</v>
      </c>
      <c r="E98" s="21">
        <f t="shared" si="10"/>
        <v>-3000000</v>
      </c>
      <c r="F98" s="22">
        <f>SUM(D98/C98*100)</f>
        <v>0</v>
      </c>
    </row>
    <row r="99" spans="1:6" ht="54" customHeight="1">
      <c r="A99" s="56" t="s">
        <v>168</v>
      </c>
      <c r="B99" s="10" t="s">
        <v>13</v>
      </c>
      <c r="C99" s="55">
        <v>20000</v>
      </c>
      <c r="D99" s="21">
        <v>0</v>
      </c>
      <c r="E99" s="21">
        <f t="shared" si="10"/>
        <v>-20000</v>
      </c>
      <c r="F99" s="22">
        <f t="shared" si="11"/>
        <v>0</v>
      </c>
    </row>
    <row r="100" spans="1:6" ht="15" customHeight="1">
      <c r="A100" s="56" t="s">
        <v>169</v>
      </c>
      <c r="B100" s="10" t="s">
        <v>48</v>
      </c>
      <c r="C100" s="55">
        <v>234449</v>
      </c>
      <c r="D100" s="21">
        <v>184663.65</v>
      </c>
      <c r="E100" s="21">
        <f t="shared" si="10"/>
        <v>-49785.350000000006</v>
      </c>
      <c r="F100" s="22">
        <f t="shared" si="11"/>
        <v>78.76495527812018</v>
      </c>
    </row>
    <row r="101" spans="1:6" ht="15" customHeight="1">
      <c r="A101" s="56" t="s">
        <v>170</v>
      </c>
      <c r="B101" s="10" t="s">
        <v>67</v>
      </c>
      <c r="C101" s="55">
        <v>573958</v>
      </c>
      <c r="D101" s="21">
        <v>0</v>
      </c>
      <c r="E101" s="21">
        <f t="shared" si="10"/>
        <v>-573958</v>
      </c>
      <c r="F101" s="22">
        <f t="shared" si="11"/>
        <v>0</v>
      </c>
    </row>
    <row r="102" spans="1:6" ht="15" customHeight="1">
      <c r="A102" s="56" t="s">
        <v>171</v>
      </c>
      <c r="B102" s="10" t="s">
        <v>68</v>
      </c>
      <c r="C102" s="55">
        <v>54661600</v>
      </c>
      <c r="D102" s="21">
        <v>40995900</v>
      </c>
      <c r="E102" s="21">
        <f t="shared" si="10"/>
        <v>-13665700</v>
      </c>
      <c r="F102" s="22">
        <f t="shared" si="11"/>
        <v>74.99945116864491</v>
      </c>
    </row>
    <row r="103" spans="1:6" ht="15" customHeight="1">
      <c r="A103" s="37" t="s">
        <v>41</v>
      </c>
      <c r="B103" s="61" t="s">
        <v>172</v>
      </c>
      <c r="C103" s="38">
        <f>C12+C38+C56+C74+C83+C91+C95</f>
        <v>472674327.79999995</v>
      </c>
      <c r="D103" s="38">
        <f>D12+D38+D56+D74+D83+D91+D95</f>
        <v>340214831.03999996</v>
      </c>
      <c r="E103" s="38">
        <f>D103-C103</f>
        <v>-132459496.75999999</v>
      </c>
      <c r="F103" s="39">
        <f>SUM(D103/C103*100)</f>
        <v>71.9765832478114</v>
      </c>
    </row>
  </sheetData>
  <sheetProtection/>
  <mergeCells count="5">
    <mergeCell ref="A8:F8"/>
    <mergeCell ref="C1:D1"/>
    <mergeCell ref="C4:F4"/>
    <mergeCell ref="A6:F6"/>
    <mergeCell ref="A7:F7"/>
  </mergeCells>
  <conditionalFormatting sqref="D14:D37">
    <cfRule type="expression" priority="1" dxfId="0" stopIfTrue="1">
      <formula>IV14=1</formula>
    </cfRule>
  </conditionalFormatting>
  <printOptions/>
  <pageMargins left="1.1811023622047245" right="0.1968503937007874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tabSelected="1" view="pageBreakPreview" zoomScaleSheetLayoutView="100" zoomScalePageLayoutView="0" workbookViewId="0" topLeftCell="A64">
      <selection activeCell="A76" sqref="A76"/>
    </sheetView>
  </sheetViews>
  <sheetFormatPr defaultColWidth="9.00390625" defaultRowHeight="12.75"/>
  <cols>
    <col min="1" max="1" width="10.625" style="6" customWidth="1"/>
    <col min="2" max="2" width="50.125" style="6" customWidth="1"/>
    <col min="3" max="4" width="12.125" style="6" customWidth="1"/>
    <col min="5" max="5" width="13.375" style="6" customWidth="1"/>
    <col min="6" max="6" width="9.25390625" style="6" customWidth="1"/>
    <col min="7" max="7" width="10.75390625" style="6" bestFit="1" customWidth="1"/>
    <col min="8" max="16384" width="9.125" style="6" customWidth="1"/>
  </cols>
  <sheetData>
    <row r="1" ht="26.25" customHeight="1"/>
    <row r="2" spans="1:6" ht="16.5">
      <c r="A2" s="9"/>
      <c r="B2" s="9"/>
      <c r="C2" s="68"/>
      <c r="D2" s="68"/>
      <c r="E2" s="35"/>
      <c r="F2" s="35"/>
    </row>
    <row r="3" spans="1:12" ht="21" customHeight="1">
      <c r="A3" s="70" t="s">
        <v>217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6" ht="73.5" customHeight="1">
      <c r="A4" s="52" t="s">
        <v>190</v>
      </c>
      <c r="B4" s="4" t="s">
        <v>45</v>
      </c>
      <c r="C4" s="52" t="s">
        <v>76</v>
      </c>
      <c r="D4" s="52" t="s">
        <v>231</v>
      </c>
      <c r="E4" s="51" t="s">
        <v>0</v>
      </c>
      <c r="F4" s="51" t="s">
        <v>1</v>
      </c>
    </row>
    <row r="5" spans="1:6" ht="12.75">
      <c r="A5" s="40" t="s">
        <v>3</v>
      </c>
      <c r="B5" s="15">
        <v>2</v>
      </c>
      <c r="C5" s="41">
        <v>3</v>
      </c>
      <c r="D5" s="16">
        <v>4</v>
      </c>
      <c r="E5" s="11">
        <v>5</v>
      </c>
      <c r="F5" s="11">
        <v>6</v>
      </c>
    </row>
    <row r="6" spans="1:6" ht="26.25" customHeight="1">
      <c r="A6" s="43" t="s">
        <v>81</v>
      </c>
      <c r="B6" s="44" t="s">
        <v>173</v>
      </c>
      <c r="C6" s="45">
        <f>C7</f>
        <v>9536664.96</v>
      </c>
      <c r="D6" s="45">
        <f>D7</f>
        <v>7898549.35</v>
      </c>
      <c r="E6" s="45">
        <f>E7</f>
        <v>-1638115.6099999999</v>
      </c>
      <c r="F6" s="62">
        <f>F7</f>
        <v>82.82297200467028</v>
      </c>
    </row>
    <row r="7" spans="1:6" ht="26.25" customHeight="1">
      <c r="A7" s="43" t="s">
        <v>82</v>
      </c>
      <c r="B7" s="44" t="s">
        <v>174</v>
      </c>
      <c r="C7" s="45">
        <f>SUM(C8:C22)</f>
        <v>9536664.96</v>
      </c>
      <c r="D7" s="45">
        <f>SUM(D8:D22)</f>
        <v>7898549.35</v>
      </c>
      <c r="E7" s="45">
        <f>SUM(E8:E22)</f>
        <v>-1638115.6099999999</v>
      </c>
      <c r="F7" s="66">
        <f>D7/C7*100</f>
        <v>82.82297200467028</v>
      </c>
    </row>
    <row r="8" spans="1:7" ht="57.75" customHeight="1">
      <c r="A8" s="20" t="s">
        <v>88</v>
      </c>
      <c r="B8" s="10" t="s">
        <v>6</v>
      </c>
      <c r="C8" s="55">
        <v>607649</v>
      </c>
      <c r="D8" s="7">
        <v>277183.82</v>
      </c>
      <c r="E8" s="7">
        <f aca="true" t="shared" si="0" ref="E8:E13">+D8-C8</f>
        <v>-330465.18</v>
      </c>
      <c r="F8" s="5">
        <f>+D8/C8*100</f>
        <v>45.61577818773667</v>
      </c>
      <c r="G8" s="42"/>
    </row>
    <row r="9" spans="1:7" ht="15" customHeight="1">
      <c r="A9" s="20" t="s">
        <v>89</v>
      </c>
      <c r="B9" s="10" t="s">
        <v>7</v>
      </c>
      <c r="C9" s="55">
        <v>39500</v>
      </c>
      <c r="D9" s="7">
        <v>12550.2</v>
      </c>
      <c r="E9" s="7">
        <f t="shared" si="0"/>
        <v>-26949.8</v>
      </c>
      <c r="F9" s="5">
        <f>+D9/C9*100</f>
        <v>31.772658227848105</v>
      </c>
      <c r="G9" s="42"/>
    </row>
    <row r="10" spans="1:7" ht="15" customHeight="1">
      <c r="A10" s="20" t="s">
        <v>90</v>
      </c>
      <c r="B10" s="10" t="s">
        <v>8</v>
      </c>
      <c r="C10" s="55">
        <v>116707</v>
      </c>
      <c r="D10" s="7">
        <v>116707</v>
      </c>
      <c r="E10" s="7">
        <f t="shared" si="0"/>
        <v>0</v>
      </c>
      <c r="F10" s="5">
        <f>D10/C10*100</f>
        <v>100</v>
      </c>
      <c r="G10" s="42"/>
    </row>
    <row r="11" spans="1:7" ht="27.75" customHeight="1">
      <c r="A11" s="20" t="s">
        <v>91</v>
      </c>
      <c r="B11" s="10" t="s">
        <v>9</v>
      </c>
      <c r="C11" s="55">
        <v>49230</v>
      </c>
      <c r="D11" s="7">
        <v>49230</v>
      </c>
      <c r="E11" s="7">
        <f t="shared" si="0"/>
        <v>0</v>
      </c>
      <c r="F11" s="5">
        <v>0</v>
      </c>
      <c r="G11" s="42"/>
    </row>
    <row r="12" spans="1:7" ht="28.5" customHeight="1">
      <c r="A12" s="20" t="s">
        <v>97</v>
      </c>
      <c r="B12" s="10" t="s">
        <v>15</v>
      </c>
      <c r="C12" s="55"/>
      <c r="D12" s="7">
        <v>25000</v>
      </c>
      <c r="E12" s="7">
        <f t="shared" si="0"/>
        <v>25000</v>
      </c>
      <c r="F12" s="5">
        <v>0</v>
      </c>
      <c r="G12" s="42"/>
    </row>
    <row r="13" spans="1:7" ht="15" customHeight="1">
      <c r="A13" s="20" t="s">
        <v>195</v>
      </c>
      <c r="B13" s="10" t="s">
        <v>196</v>
      </c>
      <c r="C13" s="55">
        <v>1400000</v>
      </c>
      <c r="D13" s="7">
        <v>1398000</v>
      </c>
      <c r="E13" s="7">
        <f t="shared" si="0"/>
        <v>-2000</v>
      </c>
      <c r="F13" s="5">
        <v>0</v>
      </c>
      <c r="G13" s="42"/>
    </row>
    <row r="14" spans="1:6" ht="15" customHeight="1">
      <c r="A14" s="20" t="s">
        <v>100</v>
      </c>
      <c r="B14" s="10" t="s">
        <v>52</v>
      </c>
      <c r="C14" s="55">
        <v>234598</v>
      </c>
      <c r="D14" s="7">
        <v>170232.33</v>
      </c>
      <c r="E14" s="7">
        <f>D14-C14</f>
        <v>-64365.67000000001</v>
      </c>
      <c r="F14" s="5">
        <v>0</v>
      </c>
    </row>
    <row r="15" spans="1:6" ht="15" customHeight="1">
      <c r="A15" s="4" t="s">
        <v>197</v>
      </c>
      <c r="B15" s="10" t="s">
        <v>17</v>
      </c>
      <c r="C15" s="55">
        <v>2111266.96</v>
      </c>
      <c r="D15" s="7">
        <v>1991560</v>
      </c>
      <c r="E15" s="7">
        <f aca="true" t="shared" si="1" ref="E15:E22">+D15-C15</f>
        <v>-119706.95999999996</v>
      </c>
      <c r="F15" s="5">
        <f>+D15/C15*100</f>
        <v>94.33008888653286</v>
      </c>
    </row>
    <row r="16" spans="1:6" ht="26.25" customHeight="1">
      <c r="A16" s="20" t="s">
        <v>175</v>
      </c>
      <c r="B16" s="10" t="s">
        <v>69</v>
      </c>
      <c r="C16" s="55">
        <v>881435</v>
      </c>
      <c r="D16" s="7">
        <v>141000</v>
      </c>
      <c r="E16" s="7">
        <f t="shared" si="1"/>
        <v>-740435</v>
      </c>
      <c r="F16" s="5">
        <v>0</v>
      </c>
    </row>
    <row r="17" spans="1:6" ht="34.5" customHeight="1">
      <c r="A17" s="20">
        <v>217461</v>
      </c>
      <c r="B17" s="10" t="s">
        <v>20</v>
      </c>
      <c r="C17" s="55">
        <v>2909575</v>
      </c>
      <c r="D17" s="7">
        <v>2781708</v>
      </c>
      <c r="E17" s="7">
        <f t="shared" si="1"/>
        <v>-127867</v>
      </c>
      <c r="F17" s="5">
        <f aca="true" t="shared" si="2" ref="F17:F22">+D17/C17*100</f>
        <v>95.6053031800177</v>
      </c>
    </row>
    <row r="18" spans="1:6" ht="28.5" customHeight="1">
      <c r="A18" s="20" t="s">
        <v>176</v>
      </c>
      <c r="B18" s="10" t="s">
        <v>70</v>
      </c>
      <c r="C18" s="55">
        <v>9300</v>
      </c>
      <c r="D18" s="7">
        <v>6300</v>
      </c>
      <c r="E18" s="7">
        <f t="shared" si="1"/>
        <v>-3000</v>
      </c>
      <c r="F18" s="5">
        <f t="shared" si="2"/>
        <v>67.74193548387096</v>
      </c>
    </row>
    <row r="19" spans="1:6" ht="15" customHeight="1">
      <c r="A19" s="20">
        <v>217670</v>
      </c>
      <c r="B19" s="10" t="s">
        <v>198</v>
      </c>
      <c r="C19" s="55">
        <v>753100</v>
      </c>
      <c r="D19" s="7">
        <v>753100</v>
      </c>
      <c r="E19" s="7">
        <f t="shared" si="1"/>
        <v>0</v>
      </c>
      <c r="F19" s="5">
        <f t="shared" si="2"/>
        <v>100</v>
      </c>
    </row>
    <row r="20" spans="1:6" ht="50.25" customHeight="1">
      <c r="A20" s="20" t="s">
        <v>177</v>
      </c>
      <c r="B20" s="10" t="s">
        <v>71</v>
      </c>
      <c r="C20" s="55">
        <v>9297</v>
      </c>
      <c r="D20" s="7">
        <v>9200</v>
      </c>
      <c r="E20" s="7">
        <f t="shared" si="1"/>
        <v>-97</v>
      </c>
      <c r="F20" s="5">
        <f t="shared" si="2"/>
        <v>98.95665268366139</v>
      </c>
    </row>
    <row r="21" spans="1:6" ht="15" customHeight="1">
      <c r="A21" s="20" t="s">
        <v>178</v>
      </c>
      <c r="B21" s="10" t="s">
        <v>47</v>
      </c>
      <c r="C21" s="55">
        <v>289069</v>
      </c>
      <c r="D21" s="7">
        <v>40840</v>
      </c>
      <c r="E21" s="7">
        <f t="shared" si="1"/>
        <v>-248229</v>
      </c>
      <c r="F21" s="5">
        <f t="shared" si="2"/>
        <v>14.128114740771233</v>
      </c>
    </row>
    <row r="22" spans="1:6" ht="25.5" customHeight="1">
      <c r="A22" s="20" t="s">
        <v>108</v>
      </c>
      <c r="B22" s="10" t="s">
        <v>24</v>
      </c>
      <c r="C22" s="55">
        <v>125938</v>
      </c>
      <c r="D22" s="7">
        <v>125938</v>
      </c>
      <c r="E22" s="7">
        <f t="shared" si="1"/>
        <v>0</v>
      </c>
      <c r="F22" s="5">
        <f t="shared" si="2"/>
        <v>100</v>
      </c>
    </row>
    <row r="23" spans="1:6" ht="24.75" customHeight="1">
      <c r="A23" s="18" t="s">
        <v>85</v>
      </c>
      <c r="B23" s="23" t="s">
        <v>86</v>
      </c>
      <c r="C23" s="45">
        <f>C24</f>
        <v>6525862</v>
      </c>
      <c r="D23" s="45">
        <f>D24</f>
        <v>2807846.6399999997</v>
      </c>
      <c r="E23" s="48">
        <f>E24</f>
        <v>-3157287.9883629866</v>
      </c>
      <c r="F23" s="49">
        <f>F24</f>
        <v>112.84161102378339</v>
      </c>
    </row>
    <row r="24" spans="1:6" ht="27" customHeight="1">
      <c r="A24" s="18" t="s">
        <v>87</v>
      </c>
      <c r="B24" s="23" t="s">
        <v>189</v>
      </c>
      <c r="C24" s="45">
        <f>SUM(C25:C35)</f>
        <v>6525862</v>
      </c>
      <c r="D24" s="45">
        <f>SUM(D25:D35)</f>
        <v>2807846.6399999997</v>
      </c>
      <c r="E24" s="45">
        <f>SUM(E25:E35)</f>
        <v>-3157287.9883629866</v>
      </c>
      <c r="F24" s="66">
        <f>SUM(F25:F35)</f>
        <v>112.84161102378339</v>
      </c>
    </row>
    <row r="25" spans="1:6" ht="15" customHeight="1">
      <c r="A25" s="20" t="s">
        <v>110</v>
      </c>
      <c r="B25" s="10" t="s">
        <v>25</v>
      </c>
      <c r="C25" s="55">
        <v>4625908</v>
      </c>
      <c r="D25" s="7">
        <v>2133776.59</v>
      </c>
      <c r="E25" s="7">
        <f aca="true" t="shared" si="3" ref="E25:E30">+D25-C25</f>
        <v>-2492131.41</v>
      </c>
      <c r="F25" s="5">
        <f>+D25/C25*100</f>
        <v>46.12665426982119</v>
      </c>
    </row>
    <row r="26" spans="1:6" ht="23.25" customHeight="1">
      <c r="A26" s="20">
        <v>611020</v>
      </c>
      <c r="B26" s="10" t="s">
        <v>54</v>
      </c>
      <c r="C26" s="55">
        <v>779258</v>
      </c>
      <c r="D26" s="7">
        <v>511371.44</v>
      </c>
      <c r="E26" s="7">
        <f t="shared" si="3"/>
        <v>-267886.56</v>
      </c>
      <c r="F26" s="5">
        <f>+D26/C26*100</f>
        <v>65.62286688105866</v>
      </c>
    </row>
    <row r="27" spans="1:6" ht="25.5" customHeight="1">
      <c r="A27" s="20" t="s">
        <v>179</v>
      </c>
      <c r="B27" s="10" t="s">
        <v>56</v>
      </c>
      <c r="C27" s="55">
        <v>408666</v>
      </c>
      <c r="D27" s="7">
        <v>4463</v>
      </c>
      <c r="E27" s="7">
        <f t="shared" si="3"/>
        <v>-404203</v>
      </c>
      <c r="F27" s="5">
        <f>+D27/C27*100</f>
        <v>1.0920898729035446</v>
      </c>
    </row>
    <row r="28" spans="1:6" ht="15" customHeight="1">
      <c r="A28" s="20" t="s">
        <v>113</v>
      </c>
      <c r="B28" s="10" t="s">
        <v>26</v>
      </c>
      <c r="C28" s="55"/>
      <c r="D28" s="7">
        <v>21353.65</v>
      </c>
      <c r="E28" s="7">
        <f t="shared" si="3"/>
        <v>21353.65</v>
      </c>
      <c r="F28" s="5">
        <v>0</v>
      </c>
    </row>
    <row r="29" spans="1:6" ht="25.5">
      <c r="A29" s="20" t="s">
        <v>115</v>
      </c>
      <c r="B29" s="10" t="s">
        <v>58</v>
      </c>
      <c r="C29" s="55"/>
      <c r="D29" s="7">
        <v>2380</v>
      </c>
      <c r="E29" s="7">
        <f t="shared" si="3"/>
        <v>2380</v>
      </c>
      <c r="F29" s="5">
        <v>0</v>
      </c>
    </row>
    <row r="30" spans="1:6" ht="25.5">
      <c r="A30" s="20" t="s">
        <v>199</v>
      </c>
      <c r="B30" s="10" t="s">
        <v>200</v>
      </c>
      <c r="C30" s="55">
        <v>16910</v>
      </c>
      <c r="D30" s="7">
        <v>0</v>
      </c>
      <c r="E30" s="7">
        <f t="shared" si="3"/>
        <v>-16910</v>
      </c>
      <c r="F30" s="5">
        <v>0</v>
      </c>
    </row>
    <row r="31" spans="1:6" ht="56.25" customHeight="1">
      <c r="A31" s="20" t="s">
        <v>224</v>
      </c>
      <c r="B31" s="10" t="s">
        <v>225</v>
      </c>
      <c r="C31" s="55">
        <v>63410</v>
      </c>
      <c r="D31" s="7">
        <v>0</v>
      </c>
      <c r="E31" s="7">
        <f>D31/C31*100</f>
        <v>0</v>
      </c>
      <c r="F31" s="5">
        <v>0</v>
      </c>
    </row>
    <row r="32" spans="1:6" ht="60.75" customHeight="1">
      <c r="A32" s="20" t="s">
        <v>226</v>
      </c>
      <c r="B32" s="10" t="s">
        <v>220</v>
      </c>
      <c r="C32" s="55">
        <v>188551</v>
      </c>
      <c r="D32" s="7">
        <v>45593</v>
      </c>
      <c r="E32" s="7">
        <f>D32/C32*100</f>
        <v>24.180725639216977</v>
      </c>
      <c r="F32" s="5">
        <v>0</v>
      </c>
    </row>
    <row r="33" spans="1:6" ht="59.25" customHeight="1">
      <c r="A33" s="20" t="s">
        <v>227</v>
      </c>
      <c r="B33" s="10" t="s">
        <v>222</v>
      </c>
      <c r="C33" s="55">
        <v>124507</v>
      </c>
      <c r="D33" s="7">
        <v>48420</v>
      </c>
      <c r="E33" s="7">
        <f>D33/C33*100</f>
        <v>38.8893797135904</v>
      </c>
      <c r="F33" s="5">
        <v>0</v>
      </c>
    </row>
    <row r="34" spans="1:6" ht="38.25">
      <c r="A34" s="20" t="s">
        <v>118</v>
      </c>
      <c r="B34" s="10" t="s">
        <v>61</v>
      </c>
      <c r="C34" s="55">
        <v>271378</v>
      </c>
      <c r="D34" s="7">
        <v>22546.96</v>
      </c>
      <c r="E34" s="7">
        <f>D34/C34*100</f>
        <v>8.30832270854675</v>
      </c>
      <c r="F34" s="5">
        <v>0</v>
      </c>
    </row>
    <row r="35" spans="1:6" ht="51">
      <c r="A35" s="20">
        <v>611210</v>
      </c>
      <c r="B35" s="10" t="s">
        <v>201</v>
      </c>
      <c r="C35" s="55">
        <v>47274</v>
      </c>
      <c r="D35" s="7">
        <v>17942</v>
      </c>
      <c r="E35" s="7">
        <f>D35/C35*100</f>
        <v>37.953208952066674</v>
      </c>
      <c r="F35" s="5">
        <v>0</v>
      </c>
    </row>
    <row r="36" spans="1:6" ht="38.25">
      <c r="A36" s="43" t="s">
        <v>120</v>
      </c>
      <c r="B36" s="23" t="s">
        <v>194</v>
      </c>
      <c r="C36" s="45">
        <f>C37</f>
        <v>3400452</v>
      </c>
      <c r="D36" s="46">
        <f>D37</f>
        <v>287098.87</v>
      </c>
      <c r="E36" s="48">
        <f>E37</f>
        <v>-13935.130000000005</v>
      </c>
      <c r="F36" s="49">
        <f>F37</f>
        <v>8.442961994464266</v>
      </c>
    </row>
    <row r="37" spans="1:6" ht="38.25">
      <c r="A37" s="43" t="s">
        <v>121</v>
      </c>
      <c r="B37" s="23" t="s">
        <v>180</v>
      </c>
      <c r="C37" s="45">
        <f>SUM(C38:C41)</f>
        <v>3400452</v>
      </c>
      <c r="D37" s="45">
        <f>SUM(D38:D41)</f>
        <v>287098.87</v>
      </c>
      <c r="E37" s="45">
        <f>SUM(E38:E41)</f>
        <v>-13935.130000000005</v>
      </c>
      <c r="F37" s="66">
        <f>D37/C37*100</f>
        <v>8.442961994464266</v>
      </c>
    </row>
    <row r="38" spans="1:6" ht="25.5">
      <c r="A38" s="20" t="s">
        <v>122</v>
      </c>
      <c r="B38" s="10" t="s">
        <v>53</v>
      </c>
      <c r="C38" s="55">
        <v>100834</v>
      </c>
      <c r="D38" s="7">
        <v>100834</v>
      </c>
      <c r="E38" s="7">
        <f>+D38-C38</f>
        <v>0</v>
      </c>
      <c r="F38" s="5">
        <f>+D38/C38*100</f>
        <v>100</v>
      </c>
    </row>
    <row r="39" spans="1:6" ht="38.25">
      <c r="A39" s="20" t="s">
        <v>128</v>
      </c>
      <c r="B39" s="10" t="s">
        <v>32</v>
      </c>
      <c r="C39" s="55">
        <v>143700</v>
      </c>
      <c r="D39" s="7">
        <v>86851.25</v>
      </c>
      <c r="E39" s="7">
        <f>+D39-C39</f>
        <v>-56848.75</v>
      </c>
      <c r="F39" s="5">
        <f>+D39/C39*100</f>
        <v>60.4392832289492</v>
      </c>
    </row>
    <row r="40" spans="1:6" ht="25.5">
      <c r="A40" s="20" t="s">
        <v>129</v>
      </c>
      <c r="B40" s="10" t="s">
        <v>33</v>
      </c>
      <c r="C40" s="55">
        <v>56500</v>
      </c>
      <c r="D40" s="7">
        <v>99413.62</v>
      </c>
      <c r="E40" s="7">
        <f>+D40-C40</f>
        <v>42913.619999999995</v>
      </c>
      <c r="F40" s="5">
        <f>+D40/C40*100</f>
        <v>175.95330973451325</v>
      </c>
    </row>
    <row r="41" spans="1:6" ht="63.75">
      <c r="A41" s="20">
        <v>816083</v>
      </c>
      <c r="B41" s="65" t="s">
        <v>228</v>
      </c>
      <c r="C41" s="55">
        <v>3099418</v>
      </c>
      <c r="D41" s="7"/>
      <c r="E41" s="7"/>
      <c r="F41" s="5">
        <f>+D41/C41*100</f>
        <v>0</v>
      </c>
    </row>
    <row r="42" spans="1:6" ht="25.5">
      <c r="A42" s="18" t="s">
        <v>137</v>
      </c>
      <c r="B42" s="23" t="s">
        <v>138</v>
      </c>
      <c r="C42" s="45">
        <f>C43</f>
        <v>2145399</v>
      </c>
      <c r="D42" s="46">
        <f>D43</f>
        <v>896229.9200000002</v>
      </c>
      <c r="E42" s="48">
        <f>E43</f>
        <v>-1249169.0799999998</v>
      </c>
      <c r="F42" s="49">
        <f>F43</f>
        <v>454.31425987749833</v>
      </c>
    </row>
    <row r="43" spans="1:6" ht="28.5" customHeight="1">
      <c r="A43" s="18" t="s">
        <v>140</v>
      </c>
      <c r="B43" s="23" t="s">
        <v>139</v>
      </c>
      <c r="C43" s="45">
        <f>SUM(C44:C49)</f>
        <v>2145399</v>
      </c>
      <c r="D43" s="45">
        <f>SUM(D44:D49)</f>
        <v>896229.9200000002</v>
      </c>
      <c r="E43" s="45">
        <f>SUM(E44:E49)</f>
        <v>-1249169.0799999998</v>
      </c>
      <c r="F43" s="45">
        <f>SUM(F44:F49)</f>
        <v>454.31425987749833</v>
      </c>
    </row>
    <row r="44" spans="1:6" ht="27" customHeight="1">
      <c r="A44" s="20" t="s">
        <v>141</v>
      </c>
      <c r="B44" s="10" t="s">
        <v>53</v>
      </c>
      <c r="C44" s="55">
        <v>35952</v>
      </c>
      <c r="D44" s="7">
        <v>0</v>
      </c>
      <c r="E44" s="7">
        <f aca="true" t="shared" si="4" ref="E44:E49">+D44-C44</f>
        <v>-35952</v>
      </c>
      <c r="F44" s="5">
        <f aca="true" t="shared" si="5" ref="F44:F49">+D44/C44*100</f>
        <v>0</v>
      </c>
    </row>
    <row r="45" spans="1:6" ht="15" customHeight="1">
      <c r="A45" s="20" t="s">
        <v>142</v>
      </c>
      <c r="B45" s="10" t="s">
        <v>65</v>
      </c>
      <c r="C45" s="55">
        <v>1556266</v>
      </c>
      <c r="D45" s="7">
        <v>560357.65</v>
      </c>
      <c r="E45" s="7">
        <f t="shared" si="4"/>
        <v>-995908.35</v>
      </c>
      <c r="F45" s="5">
        <f t="shared" si="5"/>
        <v>36.00654708128302</v>
      </c>
    </row>
    <row r="46" spans="1:6" ht="15" customHeight="1">
      <c r="A46" s="20" t="s">
        <v>144</v>
      </c>
      <c r="B46" s="10" t="s">
        <v>37</v>
      </c>
      <c r="C46" s="55">
        <v>57300</v>
      </c>
      <c r="D46" s="7">
        <v>183234.95</v>
      </c>
      <c r="E46" s="7">
        <f t="shared" si="4"/>
        <v>125934.95000000001</v>
      </c>
      <c r="F46" s="5">
        <f t="shared" si="5"/>
        <v>319.7817626527051</v>
      </c>
    </row>
    <row r="47" spans="1:6" ht="15" customHeight="1">
      <c r="A47" s="20" t="s">
        <v>145</v>
      </c>
      <c r="B47" s="10" t="s">
        <v>38</v>
      </c>
      <c r="C47" s="55">
        <v>77000</v>
      </c>
      <c r="D47" s="7">
        <v>57613</v>
      </c>
      <c r="E47" s="7">
        <f t="shared" si="4"/>
        <v>-19387</v>
      </c>
      <c r="F47" s="5">
        <f t="shared" si="5"/>
        <v>74.82207792207792</v>
      </c>
    </row>
    <row r="48" spans="1:6" ht="27.75" customHeight="1">
      <c r="A48" s="20" t="s">
        <v>146</v>
      </c>
      <c r="B48" s="10" t="s">
        <v>39</v>
      </c>
      <c r="C48" s="55">
        <v>400881</v>
      </c>
      <c r="D48" s="7">
        <v>95024.32</v>
      </c>
      <c r="E48" s="7">
        <f t="shared" si="4"/>
        <v>-305856.68</v>
      </c>
      <c r="F48" s="5">
        <f t="shared" si="5"/>
        <v>23.7038722214323</v>
      </c>
    </row>
    <row r="49" spans="1:6" ht="26.25" customHeight="1">
      <c r="A49" s="20" t="s">
        <v>147</v>
      </c>
      <c r="B49" s="10" t="s">
        <v>40</v>
      </c>
      <c r="C49" s="55">
        <v>18000</v>
      </c>
      <c r="D49" s="7">
        <v>0</v>
      </c>
      <c r="E49" s="7">
        <f t="shared" si="4"/>
        <v>-18000</v>
      </c>
      <c r="F49" s="5">
        <f t="shared" si="5"/>
        <v>0</v>
      </c>
    </row>
    <row r="50" spans="1:6" ht="24" customHeight="1">
      <c r="A50" s="18" t="s">
        <v>150</v>
      </c>
      <c r="B50" s="23" t="s">
        <v>148</v>
      </c>
      <c r="C50" s="45">
        <f>C51</f>
        <v>30387258</v>
      </c>
      <c r="D50" s="46">
        <f>D51</f>
        <v>7604685.7700000005</v>
      </c>
      <c r="E50" s="48">
        <f>E51</f>
        <v>-22782572.230000004</v>
      </c>
      <c r="F50" s="49">
        <f>F51</f>
        <v>25.025903192713212</v>
      </c>
    </row>
    <row r="51" spans="1:6" ht="42" customHeight="1">
      <c r="A51" s="18" t="s">
        <v>151</v>
      </c>
      <c r="B51" s="23" t="s">
        <v>149</v>
      </c>
      <c r="C51" s="45">
        <f>SUM(C52:C64)</f>
        <v>30387258</v>
      </c>
      <c r="D51" s="45">
        <f>SUM(D52:D64)</f>
        <v>7604685.7700000005</v>
      </c>
      <c r="E51" s="45">
        <f>SUM(E52:E64)</f>
        <v>-22782572.230000004</v>
      </c>
      <c r="F51" s="66">
        <f>D51/C51*100</f>
        <v>25.025903192713212</v>
      </c>
    </row>
    <row r="52" spans="1:6" ht="51" customHeight="1">
      <c r="A52" s="20" t="s">
        <v>152</v>
      </c>
      <c r="B52" s="10" t="s">
        <v>6</v>
      </c>
      <c r="C52" s="55">
        <f>26756+7505</f>
        <v>34261</v>
      </c>
      <c r="D52" s="7">
        <v>7496.1</v>
      </c>
      <c r="E52" s="7">
        <f>+D52-C52</f>
        <v>-26764.9</v>
      </c>
      <c r="F52" s="5">
        <f>+D52/C52*100</f>
        <v>21.879396398237063</v>
      </c>
    </row>
    <row r="53" spans="1:6" ht="16.5" customHeight="1">
      <c r="A53" s="20" t="s">
        <v>181</v>
      </c>
      <c r="B53" s="10" t="s">
        <v>25</v>
      </c>
      <c r="C53" s="55">
        <f>1406130</f>
        <v>1406130</v>
      </c>
      <c r="D53" s="7">
        <v>970330.57</v>
      </c>
      <c r="E53" s="7">
        <f>+D53-C53</f>
        <v>-435799.43000000005</v>
      </c>
      <c r="F53" s="5">
        <f>+D53/C53*100</f>
        <v>69.00717358992411</v>
      </c>
    </row>
    <row r="54" spans="1:6" ht="25.5" customHeight="1">
      <c r="A54" s="20">
        <v>1511020</v>
      </c>
      <c r="B54" s="10" t="s">
        <v>54</v>
      </c>
      <c r="C54" s="55">
        <f>4290856</f>
        <v>4290856</v>
      </c>
      <c r="D54" s="7">
        <v>3460149.89</v>
      </c>
      <c r="E54" s="7">
        <f>+D54-C54</f>
        <v>-830706.1099999999</v>
      </c>
      <c r="F54" s="5">
        <f>+D54/C54*100</f>
        <v>80.6400841696855</v>
      </c>
    </row>
    <row r="55" spans="1:6" ht="25.5" customHeight="1">
      <c r="A55" s="20" t="s">
        <v>182</v>
      </c>
      <c r="B55" s="10" t="s">
        <v>56</v>
      </c>
      <c r="C55" s="55">
        <f>10000059</f>
        <v>10000059</v>
      </c>
      <c r="D55" s="7">
        <v>49700</v>
      </c>
      <c r="E55" s="7">
        <f aca="true" t="shared" si="6" ref="E55:E62">+D55-C55</f>
        <v>-9950359</v>
      </c>
      <c r="F55" s="5">
        <f aca="true" t="shared" si="7" ref="F55:F62">+D55/C55*100</f>
        <v>0.4969970677173005</v>
      </c>
    </row>
    <row r="56" spans="1:6" ht="15" customHeight="1">
      <c r="A56" s="20" t="s">
        <v>183</v>
      </c>
      <c r="B56" s="10" t="s">
        <v>8</v>
      </c>
      <c r="C56" s="55">
        <v>279626</v>
      </c>
      <c r="D56" s="7">
        <v>0</v>
      </c>
      <c r="E56" s="7">
        <f t="shared" si="6"/>
        <v>-279626</v>
      </c>
      <c r="F56" s="5">
        <f t="shared" si="7"/>
        <v>0</v>
      </c>
    </row>
    <row r="57" spans="1:6" ht="24.75" customHeight="1">
      <c r="A57" s="20" t="s">
        <v>156</v>
      </c>
      <c r="B57" s="10" t="s">
        <v>39</v>
      </c>
      <c r="C57" s="55">
        <v>1534907</v>
      </c>
      <c r="D57" s="7">
        <v>1215975.03</v>
      </c>
      <c r="E57" s="7">
        <f t="shared" si="6"/>
        <v>-318931.97</v>
      </c>
      <c r="F57" s="5">
        <f t="shared" si="7"/>
        <v>79.22141406612909</v>
      </c>
    </row>
    <row r="58" spans="1:6" ht="15" customHeight="1">
      <c r="A58" s="20" t="s">
        <v>157</v>
      </c>
      <c r="B58" s="10" t="s">
        <v>17</v>
      </c>
      <c r="C58" s="55">
        <v>58000</v>
      </c>
      <c r="D58" s="7">
        <v>8000</v>
      </c>
      <c r="E58" s="7">
        <f t="shared" si="6"/>
        <v>-50000</v>
      </c>
      <c r="F58" s="5">
        <f t="shared" si="7"/>
        <v>13.793103448275861</v>
      </c>
    </row>
    <row r="59" spans="1:6" ht="15" customHeight="1">
      <c r="A59" s="20" t="s">
        <v>184</v>
      </c>
      <c r="B59" s="10" t="s">
        <v>72</v>
      </c>
      <c r="C59" s="55">
        <f>5297342+144242+1900000</f>
        <v>7341584</v>
      </c>
      <c r="D59" s="7">
        <v>1627224.56</v>
      </c>
      <c r="E59" s="7">
        <f t="shared" si="6"/>
        <v>-5714359.4399999995</v>
      </c>
      <c r="F59" s="5">
        <f t="shared" si="7"/>
        <v>22.16448875338074</v>
      </c>
    </row>
    <row r="60" spans="1:6" ht="15" customHeight="1">
      <c r="A60" s="20">
        <v>1517322</v>
      </c>
      <c r="B60" s="10" t="s">
        <v>73</v>
      </c>
      <c r="C60" s="55">
        <f>133040</f>
        <v>133040</v>
      </c>
      <c r="D60" s="7">
        <v>71163.11</v>
      </c>
      <c r="E60" s="7">
        <f t="shared" si="6"/>
        <v>-61876.89</v>
      </c>
      <c r="F60" s="5">
        <f t="shared" si="7"/>
        <v>53.490010523150936</v>
      </c>
    </row>
    <row r="61" spans="1:6" ht="15" customHeight="1">
      <c r="A61" s="20" t="s">
        <v>185</v>
      </c>
      <c r="B61" s="10" t="s">
        <v>74</v>
      </c>
      <c r="C61" s="55">
        <f>259963</f>
        <v>259963</v>
      </c>
      <c r="D61" s="7">
        <v>138876.09</v>
      </c>
      <c r="E61" s="7">
        <f t="shared" si="6"/>
        <v>-121086.91</v>
      </c>
      <c r="F61" s="5">
        <f t="shared" si="7"/>
        <v>53.42148305720429</v>
      </c>
    </row>
    <row r="62" spans="1:6" ht="15" customHeight="1">
      <c r="A62" s="20" t="s">
        <v>186</v>
      </c>
      <c r="B62" s="10" t="s">
        <v>75</v>
      </c>
      <c r="C62" s="55">
        <v>9754</v>
      </c>
      <c r="D62" s="7">
        <v>0</v>
      </c>
      <c r="E62" s="7">
        <f t="shared" si="6"/>
        <v>-9754</v>
      </c>
      <c r="F62" s="5">
        <f t="shared" si="7"/>
        <v>0</v>
      </c>
    </row>
    <row r="63" spans="1:6" ht="25.5">
      <c r="A63" s="20" t="s">
        <v>187</v>
      </c>
      <c r="B63" s="10" t="s">
        <v>46</v>
      </c>
      <c r="C63" s="55">
        <f>2987129+20160</f>
        <v>3007289</v>
      </c>
      <c r="D63" s="7">
        <v>55770.42</v>
      </c>
      <c r="E63" s="7">
        <f>+D63-C63</f>
        <v>-2951518.58</v>
      </c>
      <c r="F63" s="5">
        <f>+D63/C63*100</f>
        <v>1.8545081633324898</v>
      </c>
    </row>
    <row r="64" spans="1:6" ht="37.5" customHeight="1">
      <c r="A64" s="20" t="s">
        <v>188</v>
      </c>
      <c r="B64" s="10" t="s">
        <v>20</v>
      </c>
      <c r="C64" s="55">
        <f>1931789+100000</f>
        <v>2031789</v>
      </c>
      <c r="D64" s="7">
        <v>0</v>
      </c>
      <c r="E64" s="7">
        <f>+D64-C64</f>
        <v>-2031789</v>
      </c>
      <c r="F64" s="5">
        <f>+D64/C64*100</f>
        <v>0</v>
      </c>
    </row>
    <row r="65" spans="1:6" ht="34.5" customHeight="1">
      <c r="A65" s="20">
        <v>3100000</v>
      </c>
      <c r="B65" s="23" t="s">
        <v>202</v>
      </c>
      <c r="C65" s="63">
        <f aca="true" t="shared" si="8" ref="C65:F66">SUM(C66)</f>
        <v>104000</v>
      </c>
      <c r="D65" s="63">
        <f t="shared" si="8"/>
        <v>0</v>
      </c>
      <c r="E65" s="63">
        <f t="shared" si="8"/>
        <v>0</v>
      </c>
      <c r="F65" s="63">
        <f t="shared" si="8"/>
        <v>0</v>
      </c>
    </row>
    <row r="66" spans="1:6" ht="25.5">
      <c r="A66" s="20">
        <v>3110000</v>
      </c>
      <c r="B66" s="23" t="s">
        <v>203</v>
      </c>
      <c r="C66" s="63">
        <f t="shared" si="8"/>
        <v>104000</v>
      </c>
      <c r="D66" s="63">
        <f t="shared" si="8"/>
        <v>0</v>
      </c>
      <c r="E66" s="63">
        <f t="shared" si="8"/>
        <v>0</v>
      </c>
      <c r="F66" s="63">
        <f t="shared" si="8"/>
        <v>0</v>
      </c>
    </row>
    <row r="67" spans="1:6" ht="25.5">
      <c r="A67" s="20">
        <v>3110160</v>
      </c>
      <c r="B67" s="10" t="s">
        <v>53</v>
      </c>
      <c r="C67" s="55">
        <v>104000</v>
      </c>
      <c r="D67" s="53"/>
      <c r="E67" s="7"/>
      <c r="F67" s="5"/>
    </row>
    <row r="68" spans="1:6" ht="32.25" customHeight="1">
      <c r="A68" s="18" t="s">
        <v>162</v>
      </c>
      <c r="B68" s="23" t="s">
        <v>163</v>
      </c>
      <c r="C68" s="24">
        <f>C69</f>
        <v>9168336</v>
      </c>
      <c r="D68" s="24">
        <f>D69</f>
        <v>168336</v>
      </c>
      <c r="E68" s="24">
        <f>E69</f>
        <v>-9000000</v>
      </c>
      <c r="F68" s="25">
        <f>F69</f>
        <v>1.8360583643531387</v>
      </c>
    </row>
    <row r="69" spans="1:6" ht="25.5">
      <c r="A69" s="18" t="s">
        <v>165</v>
      </c>
      <c r="B69" s="23" t="s">
        <v>164</v>
      </c>
      <c r="C69" s="24">
        <f>SUM(C70)</f>
        <v>9168336</v>
      </c>
      <c r="D69" s="24">
        <f>D70</f>
        <v>168336</v>
      </c>
      <c r="E69" s="24">
        <f>D69-C69</f>
        <v>-9000000</v>
      </c>
      <c r="F69" s="25">
        <f>D69/C69*100</f>
        <v>1.8360583643531387</v>
      </c>
    </row>
    <row r="70" spans="1:6" ht="12.75">
      <c r="A70" s="20" t="s">
        <v>229</v>
      </c>
      <c r="B70" s="10" t="s">
        <v>230</v>
      </c>
      <c r="C70" s="55">
        <v>9168336</v>
      </c>
      <c r="D70" s="53">
        <v>168336</v>
      </c>
      <c r="E70" s="7">
        <f>+D70-C70</f>
        <v>-9000000</v>
      </c>
      <c r="F70" s="5">
        <v>0</v>
      </c>
    </row>
    <row r="71" spans="1:6" ht="12.75">
      <c r="A71" s="37"/>
      <c r="B71" s="61" t="s">
        <v>172</v>
      </c>
      <c r="C71" s="47">
        <f>C6+C23+C36+C42+C50+C65+C68</f>
        <v>61267971.96</v>
      </c>
      <c r="D71" s="47">
        <f>D6+D23+D36+D42+D50+D65+D68</f>
        <v>19662746.549999997</v>
      </c>
      <c r="E71" s="48">
        <f>D71-C71</f>
        <v>-41605225.410000004</v>
      </c>
      <c r="F71" s="49">
        <f>+D71/C71*100</f>
        <v>32.09302661892776</v>
      </c>
    </row>
    <row r="72" spans="1:6" ht="12.75">
      <c r="A72" s="71"/>
      <c r="B72" s="72"/>
      <c r="C72" s="73"/>
      <c r="D72" s="73"/>
      <c r="E72" s="74"/>
      <c r="F72" s="75"/>
    </row>
    <row r="73" spans="1:6" ht="12.75">
      <c r="A73" s="71"/>
      <c r="B73" s="72"/>
      <c r="C73" s="73"/>
      <c r="D73" s="73"/>
      <c r="E73" s="74"/>
      <c r="F73" s="75"/>
    </row>
    <row r="75" spans="1:6" ht="12.75">
      <c r="A75" s="30" t="s">
        <v>79</v>
      </c>
      <c r="B75" s="31"/>
      <c r="C75" s="32"/>
      <c r="D75" s="32"/>
      <c r="E75" s="33" t="s">
        <v>80</v>
      </c>
      <c r="F75" s="54"/>
    </row>
    <row r="76" spans="1:6" ht="12.75">
      <c r="A76" s="30"/>
      <c r="B76" s="31"/>
      <c r="C76" s="32"/>
      <c r="D76" s="32"/>
      <c r="E76" s="33"/>
      <c r="F76" s="54"/>
    </row>
    <row r="77" spans="1:6" ht="12.75">
      <c r="A77" s="30"/>
      <c r="B77" s="31"/>
      <c r="C77" s="32"/>
      <c r="D77" s="32"/>
      <c r="E77" s="33"/>
      <c r="F77" s="54"/>
    </row>
    <row r="78" spans="1:6" ht="17.25" customHeight="1">
      <c r="A78" s="36" t="s">
        <v>42</v>
      </c>
      <c r="B78" s="31"/>
      <c r="C78" s="29"/>
      <c r="D78" s="29"/>
      <c r="E78" s="29"/>
      <c r="F78" s="54"/>
    </row>
    <row r="79" spans="1:6" ht="12.75">
      <c r="A79" s="3" t="s">
        <v>43</v>
      </c>
      <c r="B79" s="3"/>
      <c r="C79" s="29"/>
      <c r="D79" s="29"/>
      <c r="E79" s="29"/>
      <c r="F79" s="54"/>
    </row>
    <row r="80" spans="1:6" ht="12.75">
      <c r="A80" s="3" t="s">
        <v>44</v>
      </c>
      <c r="B80" s="3"/>
      <c r="C80" s="29"/>
      <c r="D80" s="29"/>
      <c r="E80" s="29" t="s">
        <v>51</v>
      </c>
      <c r="F80" s="54"/>
    </row>
  </sheetData>
  <sheetProtection/>
  <mergeCells count="2">
    <mergeCell ref="C2:D2"/>
    <mergeCell ref="A3:L3"/>
  </mergeCells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2021-11-22T12:30:12Z</cp:lastPrinted>
  <dcterms:created xsi:type="dcterms:W3CDTF">2015-04-15T06:48:28Z</dcterms:created>
  <dcterms:modified xsi:type="dcterms:W3CDTF">2021-11-22T12:30:48Z</dcterms:modified>
  <cp:category/>
  <cp:version/>
  <cp:contentType/>
  <cp:contentStatus/>
</cp:coreProperties>
</file>